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3.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6.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17.xml" ContentType="application/vnd.openxmlformats-officedocument.drawing+xml"/>
  <Override PartName="/xl/charts/chart51.xml" ContentType="application/vnd.openxmlformats-officedocument.drawingml.chart+xml"/>
  <Override PartName="/xl/drawings/drawing1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9.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2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21.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22.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23.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24.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drawings/drawing25.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26.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27.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28.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drawings/drawing29.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30.xml" ContentType="application/vnd.openxmlformats-officedocument.drawing+xml"/>
  <Override PartName="/xl/tables/table1.xml" ContentType="application/vnd.openxmlformats-officedocument.spreadsheetml.table+xml"/>
  <Override PartName="/xl/charts/chart93.xml" ContentType="application/vnd.openxmlformats-officedocument.drawingml.chart+xml"/>
  <Override PartName="/xl/charts/chart94.xml" ContentType="application/vnd.openxmlformats-officedocument.drawingml.chart+xml"/>
  <Override PartName="/xl/drawings/drawing31.xml" ContentType="application/vnd.openxmlformats-officedocument.drawing+xml"/>
  <Override PartName="/xl/tables/table2.xml" ContentType="application/vnd.openxmlformats-officedocument.spreadsheetml.table+xml"/>
  <Override PartName="/xl/charts/chart95.xml" ContentType="application/vnd.openxmlformats-officedocument.drawingml.chart+xml"/>
  <Override PartName="/xl/charts/chart96.xml" ContentType="application/vnd.openxmlformats-officedocument.drawingml.chart+xml"/>
  <Override PartName="/xl/drawings/drawing32.xml" ContentType="application/vnd.openxmlformats-officedocument.drawing+xml"/>
  <Override PartName="/xl/tables/table3.xml" ContentType="application/vnd.openxmlformats-officedocument.spreadsheetml.table+xml"/>
  <Override PartName="/xl/charts/chart97.xml" ContentType="application/vnd.openxmlformats-officedocument.drawingml.chart+xml"/>
  <Override PartName="/xl/charts/chart98.xml" ContentType="application/vnd.openxmlformats-officedocument.drawingml.chart+xml"/>
  <Override PartName="/xl/drawings/drawing33.xml" ContentType="application/vnd.openxmlformats-officedocument.drawing+xml"/>
  <Override PartName="/xl/charts/chart99.xml" ContentType="application/vnd.openxmlformats-officedocument.drawingml.chart+xml"/>
  <Override PartName="/xl/charts/chart100.xml" ContentType="application/vnd.openxmlformats-officedocument.drawingml.chart+xml"/>
  <Override PartName="/xl/drawings/drawing34.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E:\tmp\C\Documents and Settings\Angel\Mis documentos\ANGEL\UES\App's\"/>
    </mc:Choice>
  </mc:AlternateContent>
  <xr:revisionPtr revIDLastSave="0" documentId="13_ncr:1_{03FBC51A-D4C0-4C83-ACD5-5F1375C5AF82}" xr6:coauthVersionLast="46" xr6:coauthVersionMax="46" xr10:uidLastSave="{00000000-0000-0000-0000-000000000000}"/>
  <bookViews>
    <workbookView xWindow="-120" yWindow="-120" windowWidth="29040" windowHeight="15840" firstSheet="49" activeTab="55" xr2:uid="{00000000-000D-0000-FFFF-FFFF00000000}"/>
  </bookViews>
  <sheets>
    <sheet name="Dades" sheetId="1" r:id="rId1"/>
    <sheet name="Conclusions" sheetId="2" r:id="rId2"/>
    <sheet name="7-5" sheetId="3" r:id="rId3"/>
    <sheet name="16-5" sheetId="4" r:id="rId4"/>
    <sheet name="17-5" sheetId="5" r:id="rId5"/>
    <sheet name="19-5" sheetId="6" r:id="rId6"/>
    <sheet name="20-5" sheetId="7" r:id="rId7"/>
    <sheet name="23-5" sheetId="8" r:id="rId8"/>
    <sheet name="24-5" sheetId="9" r:id="rId9"/>
    <sheet name="26-5" sheetId="10" r:id="rId10"/>
    <sheet name="29-5" sheetId="11" r:id="rId11"/>
    <sheet name="30-5" sheetId="12" r:id="rId12"/>
    <sheet name="2-6" sheetId="13" r:id="rId13"/>
    <sheet name="6-6" sheetId="14" r:id="rId14"/>
    <sheet name="7-6" sheetId="15" r:id="rId15"/>
    <sheet name="9-6" sheetId="16" r:id="rId16"/>
    <sheet name="11-6" sheetId="17" r:id="rId17"/>
    <sheet name="13-6" sheetId="18" r:id="rId18"/>
    <sheet name="17-6" sheetId="19" r:id="rId19"/>
    <sheet name="19-6" sheetId="20" r:id="rId20"/>
    <sheet name="20-6" sheetId="21" r:id="rId21"/>
    <sheet name="23-6" sheetId="22" r:id="rId22"/>
    <sheet name="25-6" sheetId="23" r:id="rId23"/>
    <sheet name="27-6" sheetId="24" r:id="rId24"/>
    <sheet name="4-7" sheetId="25" r:id="rId25"/>
    <sheet name="5-7" sheetId="26" r:id="rId26"/>
    <sheet name="11-7" sheetId="27" r:id="rId27"/>
    <sheet name="21-7" sheetId="28" r:id="rId28"/>
    <sheet name="23-7" sheetId="29" r:id="rId29"/>
    <sheet name="25-7" sheetId="30" r:id="rId30"/>
    <sheet name="28-7" sheetId="31" r:id="rId31"/>
    <sheet name="4-8" sheetId="32" r:id="rId32"/>
    <sheet name="10-8" sheetId="33" r:id="rId33"/>
    <sheet name="12-8" sheetId="34" r:id="rId34"/>
    <sheet name="22-8" sheetId="35" r:id="rId35"/>
    <sheet name="23-8" sheetId="36" r:id="rId36"/>
    <sheet name="28-8" sheetId="37" r:id="rId37"/>
    <sheet name="30-8" sheetId="38" r:id="rId38"/>
    <sheet name="12-9" sheetId="39" r:id="rId39"/>
    <sheet name="20-9" sheetId="40" r:id="rId40"/>
    <sheet name="22-9" sheetId="41" r:id="rId41"/>
    <sheet name="3-10" sheetId="42" r:id="rId42"/>
    <sheet name="4-10" sheetId="43" r:id="rId43"/>
    <sheet name="10-10" sheetId="44" r:id="rId44"/>
    <sheet name="18-10" sheetId="45" r:id="rId45"/>
    <sheet name="25-10" sheetId="46" r:id="rId46"/>
    <sheet name="31-10" sheetId="47" r:id="rId47"/>
    <sheet name="Noves_dades_" sheetId="48" r:id="rId48"/>
    <sheet name="Estadistica_ST" sheetId="49" r:id="rId49"/>
    <sheet name="EstadisticaOM" sheetId="50" r:id="rId50"/>
    <sheet name="Estadistica_WI" sheetId="51" r:id="rId51"/>
    <sheet name="Estadistica_GPS" sheetId="52" r:id="rId52"/>
    <sheet name="Estadistica_RE" sheetId="53" r:id="rId53"/>
    <sheet name="GPS_vs_DEM" sheetId="54" r:id="rId54"/>
    <sheet name="ST-WI-GPS_Sols_pujada" sheetId="55" r:id="rId55"/>
    <sheet name="ST_WI_GPS_WI2_sols_anar" sheetId="56" r:id="rId56"/>
  </sheets>
  <calcPr calcId="191029"/>
</workbook>
</file>

<file path=xl/calcChain.xml><?xml version="1.0" encoding="utf-8"?>
<calcChain xmlns="http://schemas.openxmlformats.org/spreadsheetml/2006/main">
  <c r="C20" i="56" l="1"/>
  <c r="E19" i="56"/>
  <c r="D19" i="56"/>
  <c r="C19" i="56"/>
  <c r="K19" i="55"/>
  <c r="J19" i="55"/>
  <c r="I19" i="55"/>
  <c r="H19" i="55"/>
  <c r="G19" i="55"/>
  <c r="F19" i="55"/>
  <c r="E19" i="55"/>
  <c r="D19" i="55"/>
  <c r="C19" i="55"/>
  <c r="C14" i="6"/>
  <c r="C13" i="6"/>
  <c r="C12" i="6"/>
  <c r="C11" i="6"/>
  <c r="C10" i="6"/>
  <c r="E20" i="56"/>
  <c r="D20" i="56"/>
  <c r="K21" i="55"/>
  <c r="J21" i="55"/>
  <c r="I21" i="55"/>
  <c r="H21" i="55"/>
  <c r="G21" i="55"/>
  <c r="F21" i="55"/>
  <c r="E21" i="55"/>
  <c r="D21" i="55"/>
  <c r="C21" i="55"/>
  <c r="N36" i="53"/>
  <c r="N37" i="53" s="1"/>
  <c r="N38" i="53" s="1"/>
  <c r="L33" i="53"/>
  <c r="K33" i="53"/>
  <c r="J33" i="53"/>
  <c r="I33" i="53"/>
  <c r="N11" i="53"/>
  <c r="L6" i="53"/>
  <c r="K6" i="53"/>
  <c r="J6" i="53"/>
  <c r="I6" i="53"/>
  <c r="O10" i="53" s="1"/>
  <c r="N62" i="52"/>
  <c r="N63" i="52" s="1"/>
  <c r="L59" i="52"/>
  <c r="K59" i="52"/>
  <c r="J59" i="52"/>
  <c r="I59" i="52"/>
  <c r="N11" i="52"/>
  <c r="L6" i="52"/>
  <c r="K6" i="52"/>
  <c r="J6" i="52"/>
  <c r="I6" i="52"/>
  <c r="N43" i="51"/>
  <c r="N44" i="51" s="1"/>
  <c r="L42" i="51"/>
  <c r="K42" i="51"/>
  <c r="J42" i="51"/>
  <c r="O43" i="51" s="1"/>
  <c r="I42" i="51"/>
  <c r="N11" i="51"/>
  <c r="N12" i="51" s="1"/>
  <c r="N13" i="51" s="1"/>
  <c r="L6" i="51"/>
  <c r="K6" i="51"/>
  <c r="J6" i="51"/>
  <c r="I6" i="51"/>
  <c r="N52" i="50"/>
  <c r="L51" i="50"/>
  <c r="K51" i="50"/>
  <c r="J51" i="50"/>
  <c r="I51" i="50"/>
  <c r="O51" i="50" s="1"/>
  <c r="N13" i="50"/>
  <c r="N12" i="50"/>
  <c r="L7" i="50"/>
  <c r="K7" i="50"/>
  <c r="J7" i="50"/>
  <c r="O12" i="50" s="1"/>
  <c r="I7" i="50"/>
  <c r="N52" i="49"/>
  <c r="N53" i="49" s="1"/>
  <c r="L50" i="49"/>
  <c r="K50" i="49"/>
  <c r="J50" i="49"/>
  <c r="I50" i="49"/>
  <c r="N13" i="49"/>
  <c r="N12" i="49"/>
  <c r="O12" i="49" s="1"/>
  <c r="L7" i="49"/>
  <c r="K7" i="49"/>
  <c r="J7" i="49"/>
  <c r="I7" i="49"/>
  <c r="O11" i="49" s="1"/>
  <c r="D14" i="47"/>
  <c r="D13" i="47"/>
  <c r="D12" i="47"/>
  <c r="D11" i="47"/>
  <c r="U10" i="47"/>
  <c r="J14" i="46"/>
  <c r="J13" i="46"/>
  <c r="J12" i="46"/>
  <c r="J11" i="46"/>
  <c r="U10" i="46"/>
  <c r="P14" i="45"/>
  <c r="Q14" i="45" s="1"/>
  <c r="P13" i="45"/>
  <c r="Q13" i="45" s="1"/>
  <c r="U10" i="45"/>
  <c r="P10" i="45" s="1"/>
  <c r="Q10" i="45" s="1"/>
  <c r="P14" i="44"/>
  <c r="Q14" i="44" s="1"/>
  <c r="J14" i="44"/>
  <c r="K14" i="44" s="1"/>
  <c r="G14" i="44"/>
  <c r="H14" i="44" s="1"/>
  <c r="D14" i="44"/>
  <c r="E14" i="44" s="1"/>
  <c r="Q13" i="44"/>
  <c r="P13" i="44"/>
  <c r="J13" i="44"/>
  <c r="K13" i="44" s="1"/>
  <c r="H13" i="44"/>
  <c r="G13" i="44"/>
  <c r="D13" i="44"/>
  <c r="E13" i="44" s="1"/>
  <c r="P12" i="44"/>
  <c r="J12" i="44"/>
  <c r="G12" i="44"/>
  <c r="P11" i="44"/>
  <c r="J11" i="44"/>
  <c r="G11" i="44"/>
  <c r="U10" i="44"/>
  <c r="P10" i="44" s="1"/>
  <c r="Q10" i="44" s="1"/>
  <c r="G10" i="44"/>
  <c r="H10" i="44" s="1"/>
  <c r="D10" i="44"/>
  <c r="E10" i="44" s="1"/>
  <c r="J14" i="43"/>
  <c r="G14" i="43"/>
  <c r="D14" i="43"/>
  <c r="J13" i="43"/>
  <c r="G13" i="43"/>
  <c r="D13" i="43"/>
  <c r="J12" i="43"/>
  <c r="G12" i="43"/>
  <c r="D12" i="43"/>
  <c r="J11" i="43"/>
  <c r="G11" i="43"/>
  <c r="D11" i="43"/>
  <c r="U10" i="43"/>
  <c r="D10" i="43" s="1"/>
  <c r="E10" i="43" s="1"/>
  <c r="S14" i="42"/>
  <c r="J14" i="42"/>
  <c r="G14" i="42"/>
  <c r="D14" i="42"/>
  <c r="S13" i="42"/>
  <c r="J13" i="42"/>
  <c r="G13" i="42"/>
  <c r="D13" i="42"/>
  <c r="S12" i="42"/>
  <c r="P12" i="42"/>
  <c r="J12" i="42"/>
  <c r="G12" i="42"/>
  <c r="S11" i="42"/>
  <c r="P11" i="42"/>
  <c r="M11" i="42"/>
  <c r="J11" i="42"/>
  <c r="G11" i="42"/>
  <c r="U10" i="42"/>
  <c r="J10" i="42" s="1"/>
  <c r="K10" i="42" s="1"/>
  <c r="S14" i="41"/>
  <c r="G14" i="41"/>
  <c r="S13" i="41"/>
  <c r="G13" i="41"/>
  <c r="S12" i="41"/>
  <c r="G12" i="41"/>
  <c r="S11" i="41"/>
  <c r="G11" i="41"/>
  <c r="U10" i="41"/>
  <c r="S10" i="41" s="1"/>
  <c r="T10" i="41" s="1"/>
  <c r="G10" i="41"/>
  <c r="H10" i="41" s="1"/>
  <c r="S10" i="40"/>
  <c r="T10" i="40" s="1"/>
  <c r="P10" i="40"/>
  <c r="Q10" i="40" s="1"/>
  <c r="J10" i="40"/>
  <c r="K10" i="40" s="1"/>
  <c r="T9" i="40"/>
  <c r="S9" i="40"/>
  <c r="P9" i="40"/>
  <c r="Q9" i="40" s="1"/>
  <c r="J9" i="40"/>
  <c r="K9" i="40" s="1"/>
  <c r="S8" i="40"/>
  <c r="J8" i="40"/>
  <c r="S7" i="40"/>
  <c r="M7" i="40"/>
  <c r="J7" i="40"/>
  <c r="U6" i="40"/>
  <c r="S6" i="40"/>
  <c r="T6" i="40" s="1"/>
  <c r="P6" i="40"/>
  <c r="Q6" i="40" s="1"/>
  <c r="M6" i="40"/>
  <c r="N6" i="40" s="1"/>
  <c r="J6" i="40"/>
  <c r="K6" i="40" s="1"/>
  <c r="Q16" i="39"/>
  <c r="P16" i="39"/>
  <c r="J16" i="39"/>
  <c r="K16" i="39" s="1"/>
  <c r="P15" i="39"/>
  <c r="Q15" i="39" s="1"/>
  <c r="J15" i="39"/>
  <c r="K15" i="39" s="1"/>
  <c r="J14" i="39"/>
  <c r="K14" i="39" s="1"/>
  <c r="J13" i="39"/>
  <c r="K13" i="39" s="1"/>
  <c r="J12" i="39"/>
  <c r="J11" i="39"/>
  <c r="U10" i="39"/>
  <c r="P10" i="39" s="1"/>
  <c r="Q10" i="39" s="1"/>
  <c r="J13" i="38"/>
  <c r="K13" i="38" s="1"/>
  <c r="G13" i="38"/>
  <c r="H13" i="38" s="1"/>
  <c r="D13" i="38"/>
  <c r="E13" i="38" s="1"/>
  <c r="J12" i="38"/>
  <c r="G12" i="38"/>
  <c r="J11" i="38"/>
  <c r="G11" i="38"/>
  <c r="U10" i="38"/>
  <c r="G10" i="38" s="1"/>
  <c r="H10" i="38" s="1"/>
  <c r="J11" i="37"/>
  <c r="U10" i="37"/>
  <c r="J10" i="37" s="1"/>
  <c r="K10" i="37" s="1"/>
  <c r="S10" i="36"/>
  <c r="P10" i="36"/>
  <c r="Q10" i="36" s="1"/>
  <c r="J10" i="36"/>
  <c r="K10" i="36" s="1"/>
  <c r="S9" i="36"/>
  <c r="P9" i="36"/>
  <c r="J9" i="36"/>
  <c r="S8" i="36"/>
  <c r="J8" i="36"/>
  <c r="S7" i="36"/>
  <c r="M7" i="36"/>
  <c r="J7" i="36"/>
  <c r="U6" i="36"/>
  <c r="S6" i="36" s="1"/>
  <c r="T6" i="36" s="1"/>
  <c r="P6" i="36"/>
  <c r="Q6" i="36" s="1"/>
  <c r="M6" i="36"/>
  <c r="N6" i="36" s="1"/>
  <c r="J6" i="36"/>
  <c r="K6" i="36" s="1"/>
  <c r="S14" i="35"/>
  <c r="T14" i="35" s="1"/>
  <c r="S13" i="35"/>
  <c r="T13" i="35" s="1"/>
  <c r="S12" i="35"/>
  <c r="T12" i="35" s="1"/>
  <c r="S11" i="35"/>
  <c r="T11" i="35" s="1"/>
  <c r="T10" i="35"/>
  <c r="S10" i="35"/>
  <c r="S10" i="34"/>
  <c r="T10" i="34" s="1"/>
  <c r="P10" i="34"/>
  <c r="Q10" i="34" s="1"/>
  <c r="G10" i="34"/>
  <c r="H10" i="34" s="1"/>
  <c r="D10" i="34"/>
  <c r="E10" i="34" s="1"/>
  <c r="S9" i="34"/>
  <c r="T9" i="34" s="1"/>
  <c r="P9" i="34"/>
  <c r="Q9" i="34" s="1"/>
  <c r="G9" i="34"/>
  <c r="H9" i="34" s="1"/>
  <c r="E9" i="34"/>
  <c r="D9" i="34"/>
  <c r="S8" i="34"/>
  <c r="G8" i="34"/>
  <c r="D8" i="34"/>
  <c r="S7" i="34"/>
  <c r="G7" i="34"/>
  <c r="D7" i="34"/>
  <c r="U6" i="34"/>
  <c r="S11" i="33"/>
  <c r="T11" i="33" s="1"/>
  <c r="P11" i="33"/>
  <c r="Q11" i="33" s="1"/>
  <c r="K11" i="33"/>
  <c r="J11" i="33"/>
  <c r="G11" i="33"/>
  <c r="H11" i="33" s="1"/>
  <c r="D11" i="33"/>
  <c r="E11" i="33" s="1"/>
  <c r="S10" i="33"/>
  <c r="T10" i="33" s="1"/>
  <c r="Q10" i="33"/>
  <c r="P10" i="33"/>
  <c r="J10" i="33"/>
  <c r="K10" i="33" s="1"/>
  <c r="G10" i="33"/>
  <c r="H10" i="33" s="1"/>
  <c r="D10" i="33"/>
  <c r="E10" i="33" s="1"/>
  <c r="S9" i="33"/>
  <c r="G9" i="33"/>
  <c r="D9" i="33"/>
  <c r="S8" i="33"/>
  <c r="J8" i="33"/>
  <c r="G8" i="33"/>
  <c r="D8" i="33"/>
  <c r="U7" i="33"/>
  <c r="J14" i="32"/>
  <c r="G14" i="32"/>
  <c r="J13" i="32"/>
  <c r="G13" i="32"/>
  <c r="J12" i="32"/>
  <c r="G12" i="32"/>
  <c r="M11" i="32"/>
  <c r="J11" i="32"/>
  <c r="G11" i="32"/>
  <c r="U10" i="32"/>
  <c r="J10" i="32" s="1"/>
  <c r="K10" i="32" s="1"/>
  <c r="M10" i="32"/>
  <c r="N10" i="32" s="1"/>
  <c r="G10" i="32"/>
  <c r="H10" i="32" s="1"/>
  <c r="J14" i="31"/>
  <c r="J13" i="31"/>
  <c r="J12" i="31"/>
  <c r="J11" i="31"/>
  <c r="U10" i="31"/>
  <c r="D10" i="31" s="1"/>
  <c r="E10" i="31" s="1"/>
  <c r="J10" i="31"/>
  <c r="K10" i="31" s="1"/>
  <c r="M14" i="30"/>
  <c r="N14" i="30" s="1"/>
  <c r="J14" i="30"/>
  <c r="K14" i="30" s="1"/>
  <c r="G14" i="30"/>
  <c r="H14" i="30" s="1"/>
  <c r="U10" i="30"/>
  <c r="M10" i="30" s="1"/>
  <c r="N10" i="30" s="1"/>
  <c r="K10" i="30"/>
  <c r="J10" i="30"/>
  <c r="G10" i="30"/>
  <c r="H10" i="30" s="1"/>
  <c r="S11" i="29"/>
  <c r="T11" i="29" s="1"/>
  <c r="P11" i="29"/>
  <c r="Q11" i="29" s="1"/>
  <c r="K11" i="29"/>
  <c r="J11" i="29"/>
  <c r="D11" i="29"/>
  <c r="E11" i="29" s="1"/>
  <c r="S10" i="29"/>
  <c r="T10" i="29" s="1"/>
  <c r="P10" i="29"/>
  <c r="Q10" i="29" s="1"/>
  <c r="K10" i="29"/>
  <c r="J10" i="29"/>
  <c r="D10" i="29"/>
  <c r="E10" i="29" s="1"/>
  <c r="S9" i="29"/>
  <c r="J9" i="29"/>
  <c r="D9" i="29"/>
  <c r="S8" i="29"/>
  <c r="J8" i="29"/>
  <c r="D8" i="29"/>
  <c r="U7" i="29"/>
  <c r="S7" i="29" s="1"/>
  <c r="T7" i="29" s="1"/>
  <c r="P7" i="29"/>
  <c r="Q7" i="29" s="1"/>
  <c r="J7" i="29"/>
  <c r="K7" i="29" s="1"/>
  <c r="D7" i="29"/>
  <c r="E7" i="29" s="1"/>
  <c r="P14" i="28"/>
  <c r="J14" i="28"/>
  <c r="K14" i="28" s="1"/>
  <c r="J13" i="28"/>
  <c r="K13" i="28" s="1"/>
  <c r="U10" i="28"/>
  <c r="J10" i="28" s="1"/>
  <c r="K10" i="28" s="1"/>
  <c r="J13" i="27"/>
  <c r="K13" i="27" s="1"/>
  <c r="J11" i="26"/>
  <c r="G11" i="26"/>
  <c r="J10" i="26"/>
  <c r="G10" i="26"/>
  <c r="J9" i="26"/>
  <c r="G9" i="26"/>
  <c r="J8" i="26"/>
  <c r="G8" i="26"/>
  <c r="U7" i="26"/>
  <c r="G7" i="26" s="1"/>
  <c r="H7" i="26" s="1"/>
  <c r="J7" i="26"/>
  <c r="K7" i="26" s="1"/>
  <c r="D7" i="26"/>
  <c r="E7" i="26" s="1"/>
  <c r="Q10" i="25"/>
  <c r="P10" i="25"/>
  <c r="J10" i="25"/>
  <c r="K10" i="25" s="1"/>
  <c r="G10" i="25"/>
  <c r="H10" i="25" s="1"/>
  <c r="J9" i="25"/>
  <c r="G9" i="25"/>
  <c r="J8" i="25"/>
  <c r="G8" i="25"/>
  <c r="U7" i="25"/>
  <c r="P7" i="25"/>
  <c r="Q7" i="25" s="1"/>
  <c r="J7" i="25"/>
  <c r="K7" i="25" s="1"/>
  <c r="G7" i="25"/>
  <c r="H7" i="25" s="1"/>
  <c r="J11" i="24"/>
  <c r="G11" i="24"/>
  <c r="J10" i="24"/>
  <c r="G10" i="24"/>
  <c r="J9" i="24"/>
  <c r="G9" i="24"/>
  <c r="J8" i="24"/>
  <c r="G8" i="24"/>
  <c r="X7" i="24"/>
  <c r="N7" i="24" s="1"/>
  <c r="M7" i="24"/>
  <c r="G7" i="24"/>
  <c r="H7" i="24" s="1"/>
  <c r="J13" i="23"/>
  <c r="K13" i="23" s="1"/>
  <c r="G13" i="23"/>
  <c r="H13" i="23" s="1"/>
  <c r="D13" i="23"/>
  <c r="E13" i="23" s="1"/>
  <c r="J12" i="23"/>
  <c r="G12" i="23"/>
  <c r="J11" i="23"/>
  <c r="G11" i="23"/>
  <c r="U10" i="23"/>
  <c r="G10" i="23"/>
  <c r="H10" i="23" s="1"/>
  <c r="J14" i="22"/>
  <c r="G14" i="22"/>
  <c r="J13" i="22"/>
  <c r="G13" i="22"/>
  <c r="J12" i="22"/>
  <c r="G12" i="22"/>
  <c r="J11" i="22"/>
  <c r="G11" i="22"/>
  <c r="U10" i="22"/>
  <c r="S13" i="21"/>
  <c r="T13" i="21" s="1"/>
  <c r="P13" i="21"/>
  <c r="Q13" i="21" s="1"/>
  <c r="J13" i="21"/>
  <c r="K13" i="21" s="1"/>
  <c r="G13" i="21"/>
  <c r="H13" i="21" s="1"/>
  <c r="D13" i="21"/>
  <c r="E13" i="21" s="1"/>
  <c r="S12" i="21"/>
  <c r="P12" i="21"/>
  <c r="J12" i="21"/>
  <c r="G12" i="21"/>
  <c r="S11" i="21"/>
  <c r="P11" i="21"/>
  <c r="J11" i="21"/>
  <c r="G11" i="21"/>
  <c r="U10" i="21"/>
  <c r="J10" i="20"/>
  <c r="K10" i="20" s="1"/>
  <c r="G10" i="20"/>
  <c r="H10" i="20" s="1"/>
  <c r="D10" i="20"/>
  <c r="E10" i="20" s="1"/>
  <c r="J9" i="20"/>
  <c r="G9" i="20"/>
  <c r="J8" i="20"/>
  <c r="G8" i="20"/>
  <c r="U7" i="20"/>
  <c r="J7" i="20" s="1"/>
  <c r="K7" i="20" s="1"/>
  <c r="G7" i="20"/>
  <c r="H7" i="20" s="1"/>
  <c r="D7" i="20"/>
  <c r="E7" i="20" s="1"/>
  <c r="J11" i="19"/>
  <c r="G11" i="19"/>
  <c r="J10" i="19"/>
  <c r="G10" i="19"/>
  <c r="J9" i="19"/>
  <c r="G9" i="19"/>
  <c r="J8" i="19"/>
  <c r="G8" i="19"/>
  <c r="U7" i="19"/>
  <c r="G7" i="19" s="1"/>
  <c r="H7" i="19" s="1"/>
  <c r="K10" i="18"/>
  <c r="J10" i="18"/>
  <c r="G10" i="18"/>
  <c r="H10" i="18" s="1"/>
  <c r="D10" i="18"/>
  <c r="E10" i="18" s="1"/>
  <c r="J9" i="18"/>
  <c r="G9" i="18"/>
  <c r="J8" i="18"/>
  <c r="G8" i="18"/>
  <c r="U7" i="18"/>
  <c r="J7" i="18" s="1"/>
  <c r="K7" i="18" s="1"/>
  <c r="G7" i="18"/>
  <c r="H7" i="18" s="1"/>
  <c r="D7" i="18"/>
  <c r="E7" i="18" s="1"/>
  <c r="J11" i="17"/>
  <c r="K11" i="17" s="1"/>
  <c r="G11" i="17"/>
  <c r="H11" i="17" s="1"/>
  <c r="E11" i="17"/>
  <c r="D11" i="17"/>
  <c r="J10" i="17"/>
  <c r="K10" i="17" s="1"/>
  <c r="H10" i="17"/>
  <c r="G10" i="17"/>
  <c r="D10" i="17"/>
  <c r="E10" i="17" s="1"/>
  <c r="J9" i="17"/>
  <c r="G9" i="17"/>
  <c r="J8" i="17"/>
  <c r="G8" i="17"/>
  <c r="U7" i="17"/>
  <c r="J11" i="16"/>
  <c r="G11" i="16"/>
  <c r="J10" i="16"/>
  <c r="G10" i="16"/>
  <c r="J9" i="16"/>
  <c r="G9" i="16"/>
  <c r="J8" i="16"/>
  <c r="G8" i="16"/>
  <c r="U7" i="16"/>
  <c r="J11" i="15"/>
  <c r="G11" i="15"/>
  <c r="J10" i="15"/>
  <c r="G10" i="15"/>
  <c r="J9" i="15"/>
  <c r="G9" i="15"/>
  <c r="J8" i="15"/>
  <c r="G8" i="15"/>
  <c r="U7" i="15"/>
  <c r="J7" i="15" s="1"/>
  <c r="K7" i="15" s="1"/>
  <c r="J14" i="14"/>
  <c r="G14" i="14"/>
  <c r="K13" i="14"/>
  <c r="J13" i="14"/>
  <c r="G13" i="14"/>
  <c r="H13" i="14" s="1"/>
  <c r="D13" i="14"/>
  <c r="E13" i="14" s="1"/>
  <c r="J12" i="14"/>
  <c r="G12" i="14"/>
  <c r="J11" i="14"/>
  <c r="G11" i="14"/>
  <c r="U10" i="14"/>
  <c r="J10" i="14" s="1"/>
  <c r="K10" i="14" s="1"/>
  <c r="G10" i="14"/>
  <c r="H10" i="14" s="1"/>
  <c r="D10" i="14"/>
  <c r="E10" i="14" s="1"/>
  <c r="J14" i="13"/>
  <c r="G14" i="13"/>
  <c r="J13" i="13"/>
  <c r="G13" i="13"/>
  <c r="J12" i="13"/>
  <c r="G12" i="13"/>
  <c r="J11" i="13"/>
  <c r="G11" i="13"/>
  <c r="U10" i="13"/>
  <c r="J10" i="13" s="1"/>
  <c r="K10" i="13" s="1"/>
  <c r="H10" i="13"/>
  <c r="G10" i="13"/>
  <c r="D10" i="13"/>
  <c r="E10" i="13" s="1"/>
  <c r="J14" i="12"/>
  <c r="G14" i="12"/>
  <c r="J13" i="12"/>
  <c r="G13" i="12"/>
  <c r="J12" i="12"/>
  <c r="G12" i="12"/>
  <c r="J11" i="12"/>
  <c r="G11" i="12"/>
  <c r="U10" i="12"/>
  <c r="J10" i="12" s="1"/>
  <c r="K10" i="12" s="1"/>
  <c r="P13" i="11"/>
  <c r="Q13" i="11" s="1"/>
  <c r="M13" i="11"/>
  <c r="N13" i="11" s="1"/>
  <c r="J13" i="11"/>
  <c r="K13" i="11" s="1"/>
  <c r="H13" i="11"/>
  <c r="G13" i="11"/>
  <c r="D13" i="11"/>
  <c r="E13" i="11" s="1"/>
  <c r="P12" i="11"/>
  <c r="J12" i="11"/>
  <c r="G12" i="11"/>
  <c r="P11" i="11"/>
  <c r="M11" i="11"/>
  <c r="J11" i="11"/>
  <c r="G11" i="11"/>
  <c r="U10" i="11"/>
  <c r="M10" i="11" s="1"/>
  <c r="N10" i="11" s="1"/>
  <c r="J10" i="10"/>
  <c r="G10" i="10"/>
  <c r="J9" i="10"/>
  <c r="G9" i="10"/>
  <c r="J8" i="10"/>
  <c r="G8" i="10"/>
  <c r="J7" i="10"/>
  <c r="G7" i="10"/>
  <c r="U6" i="10"/>
  <c r="J6" i="10" s="1"/>
  <c r="K6" i="10" s="1"/>
  <c r="J14" i="9"/>
  <c r="J13" i="9"/>
  <c r="J12" i="9"/>
  <c r="G12" i="9"/>
  <c r="J11" i="9"/>
  <c r="G11" i="9"/>
  <c r="U10" i="9"/>
  <c r="G10" i="9" s="1"/>
  <c r="H10" i="9" s="1"/>
  <c r="J11" i="8"/>
  <c r="G11" i="8"/>
  <c r="J10" i="8"/>
  <c r="G10" i="8"/>
  <c r="J9" i="8"/>
  <c r="G9" i="8"/>
  <c r="J8" i="8"/>
  <c r="G8" i="8"/>
  <c r="U7" i="8"/>
  <c r="M7" i="8" s="1"/>
  <c r="N7" i="8" s="1"/>
  <c r="J14" i="7"/>
  <c r="J13" i="7"/>
  <c r="J12" i="7"/>
  <c r="J11" i="7"/>
  <c r="U10" i="7"/>
  <c r="J10" i="7" s="1"/>
  <c r="K10" i="7" s="1"/>
  <c r="J14" i="6"/>
  <c r="G14" i="6"/>
  <c r="J13" i="6"/>
  <c r="G13" i="6"/>
  <c r="J12" i="6"/>
  <c r="G12" i="6"/>
  <c r="J11" i="6"/>
  <c r="G11" i="6"/>
  <c r="U10" i="6"/>
  <c r="J10" i="6" s="1"/>
  <c r="K10" i="6" s="1"/>
  <c r="G10" i="6"/>
  <c r="H10" i="6" s="1"/>
  <c r="D10" i="6"/>
  <c r="E10" i="6" s="1"/>
  <c r="J8" i="5"/>
  <c r="G8" i="5"/>
  <c r="J7" i="5"/>
  <c r="G7" i="5"/>
  <c r="J6" i="5"/>
  <c r="G6" i="5"/>
  <c r="J5" i="5"/>
  <c r="G5" i="5"/>
  <c r="U4" i="5"/>
  <c r="J4" i="5" s="1"/>
  <c r="K4" i="5" s="1"/>
  <c r="G14" i="4"/>
  <c r="G13" i="4"/>
  <c r="G12" i="4"/>
  <c r="G11" i="4"/>
  <c r="U10" i="4"/>
  <c r="G10" i="4" s="1"/>
  <c r="H10" i="4" s="1"/>
  <c r="H13" i="3"/>
  <c r="G13" i="3"/>
  <c r="D13" i="3"/>
  <c r="E13" i="3" s="1"/>
  <c r="G12" i="3"/>
  <c r="G11" i="3"/>
  <c r="U10" i="3"/>
  <c r="G10" i="3"/>
  <c r="H10" i="3" s="1"/>
  <c r="D10" i="3"/>
  <c r="E10" i="3" s="1"/>
  <c r="D7" i="24" l="1"/>
  <c r="E7" i="24" s="1"/>
  <c r="D10" i="32"/>
  <c r="E10" i="32" s="1"/>
  <c r="J10" i="39"/>
  <c r="K10" i="39" s="1"/>
  <c r="D10" i="41"/>
  <c r="E10" i="41" s="1"/>
  <c r="D10" i="42"/>
  <c r="E10" i="42" s="1"/>
  <c r="S10" i="42"/>
  <c r="T10" i="42" s="1"/>
  <c r="O36" i="53"/>
  <c r="G10" i="42"/>
  <c r="H10" i="42" s="1"/>
  <c r="P10" i="42"/>
  <c r="Q10" i="42" s="1"/>
  <c r="J10" i="44"/>
  <c r="K10" i="44" s="1"/>
  <c r="O52" i="49"/>
  <c r="O11" i="50"/>
  <c r="O28" i="51"/>
  <c r="O61" i="52"/>
  <c r="M10" i="42"/>
  <c r="N10" i="42" s="1"/>
  <c r="J7" i="24"/>
  <c r="K7" i="24" s="1"/>
  <c r="O42" i="51"/>
  <c r="O62" i="52"/>
  <c r="G4" i="5"/>
  <c r="H4" i="5" s="1"/>
  <c r="D10" i="7"/>
  <c r="E10" i="7" s="1"/>
  <c r="G10" i="12"/>
  <c r="H10" i="12" s="1"/>
  <c r="J7" i="17"/>
  <c r="K7" i="17" s="1"/>
  <c r="D7" i="17"/>
  <c r="E7" i="17" s="1"/>
  <c r="J10" i="22"/>
  <c r="K10" i="22" s="1"/>
  <c r="D10" i="22"/>
  <c r="E10" i="22" s="1"/>
  <c r="S6" i="34"/>
  <c r="T6" i="34" s="1"/>
  <c r="G6" i="34"/>
  <c r="H6" i="34" s="1"/>
  <c r="N39" i="53"/>
  <c r="O38" i="53"/>
  <c r="G6" i="10"/>
  <c r="H6" i="10" s="1"/>
  <c r="G7" i="15"/>
  <c r="H7" i="15" s="1"/>
  <c r="S10" i="21"/>
  <c r="T10" i="21" s="1"/>
  <c r="J10" i="21"/>
  <c r="K10" i="21" s="1"/>
  <c r="D10" i="21"/>
  <c r="E10" i="21" s="1"/>
  <c r="S7" i="33"/>
  <c r="T7" i="33" s="1"/>
  <c r="G7" i="33"/>
  <c r="H7" i="33" s="1"/>
  <c r="D4" i="5"/>
  <c r="E4" i="5" s="1"/>
  <c r="D10" i="9"/>
  <c r="E10" i="9" s="1"/>
  <c r="J10" i="9"/>
  <c r="K10" i="9" s="1"/>
  <c r="D10" i="11"/>
  <c r="E10" i="11" s="1"/>
  <c r="J10" i="11"/>
  <c r="K10" i="11" s="1"/>
  <c r="P10" i="11"/>
  <c r="Q10" i="11" s="1"/>
  <c r="D10" i="12"/>
  <c r="E10" i="12" s="1"/>
  <c r="G7" i="17"/>
  <c r="H7" i="17" s="1"/>
  <c r="J7" i="19"/>
  <c r="K7" i="19" s="1"/>
  <c r="D7" i="19"/>
  <c r="E7" i="19" s="1"/>
  <c r="G10" i="22"/>
  <c r="H10" i="22" s="1"/>
  <c r="P6" i="34"/>
  <c r="Q6" i="34" s="1"/>
  <c r="D10" i="37"/>
  <c r="E10" i="37" s="1"/>
  <c r="P10" i="46"/>
  <c r="Q10" i="46" s="1"/>
  <c r="J10" i="46"/>
  <c r="K10" i="46" s="1"/>
  <c r="G10" i="11"/>
  <c r="H10" i="11" s="1"/>
  <c r="D6" i="34"/>
  <c r="E6" i="34" s="1"/>
  <c r="J10" i="38"/>
  <c r="K10" i="38" s="1"/>
  <c r="D10" i="38"/>
  <c r="E10" i="38" s="1"/>
  <c r="P10" i="43"/>
  <c r="Q10" i="43" s="1"/>
  <c r="G10" i="43"/>
  <c r="H10" i="43" s="1"/>
  <c r="J10" i="43"/>
  <c r="K10" i="43" s="1"/>
  <c r="D10" i="4"/>
  <c r="E10" i="4" s="1"/>
  <c r="D7" i="8"/>
  <c r="E7" i="8" s="1"/>
  <c r="J7" i="8"/>
  <c r="K7" i="8" s="1"/>
  <c r="J7" i="16"/>
  <c r="K7" i="16" s="1"/>
  <c r="D7" i="16"/>
  <c r="E7" i="16" s="1"/>
  <c r="G10" i="21"/>
  <c r="H10" i="21" s="1"/>
  <c r="D7" i="33"/>
  <c r="E7" i="33" s="1"/>
  <c r="G7" i="8"/>
  <c r="H7" i="8" s="1"/>
  <c r="D6" i="10"/>
  <c r="E6" i="10" s="1"/>
  <c r="D7" i="15"/>
  <c r="E7" i="15" s="1"/>
  <c r="G7" i="16"/>
  <c r="H7" i="16" s="1"/>
  <c r="P10" i="21"/>
  <c r="Q10" i="21" s="1"/>
  <c r="J10" i="23"/>
  <c r="K10" i="23" s="1"/>
  <c r="D10" i="23"/>
  <c r="E10" i="23" s="1"/>
  <c r="P7" i="33"/>
  <c r="Q7" i="33" s="1"/>
  <c r="P10" i="47"/>
  <c r="Q10" i="47" s="1"/>
  <c r="D10" i="47"/>
  <c r="E10" i="47" s="1"/>
  <c r="O51" i="49"/>
  <c r="O53" i="49"/>
  <c r="N54" i="49"/>
  <c r="N53" i="50"/>
  <c r="O52" i="50"/>
  <c r="N45" i="51"/>
  <c r="O44" i="51"/>
  <c r="N14" i="50"/>
  <c r="O13" i="50"/>
  <c r="O30" i="51"/>
  <c r="O29" i="51"/>
  <c r="O10" i="51"/>
  <c r="N64" i="52"/>
  <c r="O63" i="52"/>
  <c r="O11" i="53"/>
  <c r="N12" i="53"/>
  <c r="N14" i="49"/>
  <c r="O13" i="49"/>
  <c r="N14" i="51"/>
  <c r="O13" i="51"/>
  <c r="O10" i="52"/>
  <c r="O11" i="52"/>
  <c r="N12" i="52"/>
  <c r="O12" i="51"/>
  <c r="O11" i="51"/>
  <c r="O35" i="53"/>
  <c r="O37" i="53"/>
  <c r="O12" i="52" l="1"/>
  <c r="N13" i="52"/>
  <c r="N15" i="51"/>
  <c r="O14" i="51"/>
  <c r="N55" i="49"/>
  <c r="O54" i="49"/>
  <c r="N40" i="53"/>
  <c r="O39" i="53"/>
  <c r="N46" i="51"/>
  <c r="O45" i="51"/>
  <c r="O14" i="49"/>
  <c r="N15" i="49"/>
  <c r="N65" i="52"/>
  <c r="O64" i="52"/>
  <c r="O12" i="53"/>
  <c r="N13" i="53"/>
  <c r="O14" i="50"/>
  <c r="N15" i="50"/>
  <c r="O53" i="50"/>
  <c r="N54" i="50"/>
  <c r="N55" i="50" l="1"/>
  <c r="O54" i="50"/>
  <c r="O13" i="53"/>
  <c r="N14" i="53"/>
  <c r="N16" i="49"/>
  <c r="O15" i="49"/>
  <c r="N41" i="53"/>
  <c r="O40" i="53"/>
  <c r="N16" i="51"/>
  <c r="O15" i="51"/>
  <c r="N16" i="50"/>
  <c r="O15" i="50"/>
  <c r="O13" i="52"/>
  <c r="N14" i="52"/>
  <c r="N66" i="52"/>
  <c r="O65" i="52"/>
  <c r="N47" i="51"/>
  <c r="O46" i="51"/>
  <c r="O55" i="49"/>
  <c r="N56" i="49"/>
  <c r="N48" i="51" l="1"/>
  <c r="O47" i="51"/>
  <c r="N17" i="51"/>
  <c r="O16" i="51"/>
  <c r="N17" i="49"/>
  <c r="O16" i="49"/>
  <c r="O55" i="50"/>
  <c r="N56" i="50"/>
  <c r="N57" i="49"/>
  <c r="O56" i="49"/>
  <c r="O14" i="53"/>
  <c r="N15" i="53"/>
  <c r="N67" i="52"/>
  <c r="O66" i="52"/>
  <c r="N17" i="50"/>
  <c r="O16" i="50"/>
  <c r="N42" i="53"/>
  <c r="O41" i="53"/>
  <c r="O14" i="52"/>
  <c r="N15" i="52"/>
  <c r="O15" i="52" l="1"/>
  <c r="N16" i="52"/>
  <c r="O15" i="53"/>
  <c r="N16" i="53"/>
  <c r="N57" i="50"/>
  <c r="O56" i="50"/>
  <c r="N18" i="50"/>
  <c r="O17" i="50"/>
  <c r="N18" i="51"/>
  <c r="O17" i="51"/>
  <c r="N43" i="53"/>
  <c r="O42" i="53"/>
  <c r="N68" i="52"/>
  <c r="O67" i="52"/>
  <c r="O57" i="49"/>
  <c r="N58" i="49"/>
  <c r="N18" i="49"/>
  <c r="O17" i="49"/>
  <c r="N49" i="51"/>
  <c r="O48" i="51"/>
  <c r="N59" i="49" l="1"/>
  <c r="O58" i="49"/>
  <c r="O16" i="53"/>
  <c r="N17" i="53"/>
  <c r="N50" i="51"/>
  <c r="O49" i="51"/>
  <c r="N44" i="53"/>
  <c r="O43" i="53"/>
  <c r="O18" i="50"/>
  <c r="N19" i="50"/>
  <c r="O16" i="52"/>
  <c r="N17" i="52"/>
  <c r="O18" i="49"/>
  <c r="N19" i="49"/>
  <c r="N69" i="52"/>
  <c r="O68" i="52"/>
  <c r="N19" i="51"/>
  <c r="O18" i="51"/>
  <c r="O57" i="50"/>
  <c r="N58" i="50"/>
  <c r="N59" i="50" l="1"/>
  <c r="O58" i="50"/>
  <c r="O17" i="52"/>
  <c r="N18" i="52"/>
  <c r="O17" i="53"/>
  <c r="N18" i="53"/>
  <c r="N70" i="52"/>
  <c r="O69" i="52"/>
  <c r="N45" i="53"/>
  <c r="O44" i="53"/>
  <c r="N20" i="49"/>
  <c r="O19" i="49"/>
  <c r="N20" i="50"/>
  <c r="O19" i="50"/>
  <c r="N20" i="51"/>
  <c r="O19" i="51"/>
  <c r="N51" i="51"/>
  <c r="O50" i="51"/>
  <c r="O59" i="49"/>
  <c r="N60" i="49"/>
  <c r="O18" i="52" l="1"/>
  <c r="N19" i="52"/>
  <c r="N21" i="51"/>
  <c r="O20" i="51"/>
  <c r="N71" i="52"/>
  <c r="O70" i="52"/>
  <c r="O18" i="53"/>
  <c r="N19" i="53"/>
  <c r="N61" i="49"/>
  <c r="O60" i="49"/>
  <c r="N21" i="49"/>
  <c r="O20" i="49"/>
  <c r="N52" i="51"/>
  <c r="O51" i="51"/>
  <c r="N21" i="50"/>
  <c r="O20" i="50"/>
  <c r="N46" i="53"/>
  <c r="O45" i="53"/>
  <c r="O59" i="50"/>
  <c r="N60" i="50"/>
  <c r="N61" i="50" l="1"/>
  <c r="O60" i="50"/>
  <c r="O19" i="53"/>
  <c r="N20" i="53"/>
  <c r="O19" i="52"/>
  <c r="N20" i="52"/>
  <c r="N22" i="50"/>
  <c r="O21" i="50"/>
  <c r="N22" i="49"/>
  <c r="O21" i="49"/>
  <c r="N22" i="51"/>
  <c r="O21" i="51"/>
  <c r="N47" i="53"/>
  <c r="O46" i="53"/>
  <c r="N53" i="51"/>
  <c r="O52" i="51"/>
  <c r="O61" i="49"/>
  <c r="N62" i="49"/>
  <c r="N72" i="52"/>
  <c r="O71" i="52"/>
  <c r="O20" i="53" l="1"/>
  <c r="N21" i="53"/>
  <c r="N54" i="51"/>
  <c r="O53" i="51"/>
  <c r="O22" i="50"/>
  <c r="N23" i="50"/>
  <c r="N73" i="52"/>
  <c r="O73" i="52" s="1"/>
  <c r="O72" i="52"/>
  <c r="N23" i="51"/>
  <c r="O22" i="51"/>
  <c r="N63" i="49"/>
  <c r="O62" i="49"/>
  <c r="O20" i="52"/>
  <c r="N21" i="52"/>
  <c r="N48" i="53"/>
  <c r="O47" i="53"/>
  <c r="O22" i="49"/>
  <c r="N23" i="49"/>
  <c r="O61" i="50"/>
  <c r="N62" i="50"/>
  <c r="N49" i="53" l="1"/>
  <c r="O48" i="53"/>
  <c r="O63" i="49"/>
  <c r="N64" i="49"/>
  <c r="N55" i="51"/>
  <c r="O54" i="51"/>
  <c r="N24" i="49"/>
  <c r="O23" i="49"/>
  <c r="O21" i="52"/>
  <c r="N22" i="52"/>
  <c r="N24" i="50"/>
  <c r="O23" i="50"/>
  <c r="O21" i="53"/>
  <c r="N22" i="53"/>
  <c r="N63" i="50"/>
  <c r="O62" i="50"/>
  <c r="N24" i="51"/>
  <c r="O23" i="51"/>
  <c r="O63" i="50" l="1"/>
  <c r="N64" i="50"/>
  <c r="N25" i="49"/>
  <c r="O24" i="49"/>
  <c r="N65" i="49"/>
  <c r="O64" i="49"/>
  <c r="N25" i="50"/>
  <c r="O24" i="50"/>
  <c r="O22" i="53"/>
  <c r="N23" i="53"/>
  <c r="O22" i="52"/>
  <c r="N23" i="52"/>
  <c r="N25" i="51"/>
  <c r="O24" i="51"/>
  <c r="N56" i="51"/>
  <c r="O55" i="51"/>
  <c r="N50" i="53"/>
  <c r="O49" i="53"/>
  <c r="O23" i="53" l="1"/>
  <c r="N24" i="53"/>
  <c r="N65" i="50"/>
  <c r="O64" i="50"/>
  <c r="O23" i="52"/>
  <c r="N24" i="52"/>
  <c r="N57" i="51"/>
  <c r="O56" i="51"/>
  <c r="N26" i="50"/>
  <c r="O25" i="50"/>
  <c r="N26" i="49"/>
  <c r="O25" i="49"/>
  <c r="N51" i="53"/>
  <c r="O50" i="53"/>
  <c r="N26" i="51"/>
  <c r="O25" i="51"/>
  <c r="O65" i="49"/>
  <c r="N66" i="49"/>
  <c r="O66" i="49" s="1"/>
  <c r="N27" i="49" l="1"/>
  <c r="O26" i="49"/>
  <c r="O65" i="50"/>
  <c r="N66" i="50"/>
  <c r="O24" i="53"/>
  <c r="N25" i="53"/>
  <c r="N27" i="51"/>
  <c r="O27" i="51" s="1"/>
  <c r="O26" i="51"/>
  <c r="N58" i="51"/>
  <c r="O57" i="51"/>
  <c r="O24" i="52"/>
  <c r="N25" i="52"/>
  <c r="N52" i="53"/>
  <c r="O51" i="53"/>
  <c r="O26" i="50"/>
  <c r="N27" i="50"/>
  <c r="N28" i="50" l="1"/>
  <c r="O27" i="50"/>
  <c r="O25" i="52"/>
  <c r="N26" i="52"/>
  <c r="O25" i="53"/>
  <c r="N26" i="53"/>
  <c r="N67" i="50"/>
  <c r="O66" i="50"/>
  <c r="N53" i="53"/>
  <c r="O52" i="53"/>
  <c r="N59" i="51"/>
  <c r="O58" i="51"/>
  <c r="N28" i="49"/>
  <c r="O27" i="49"/>
  <c r="O26" i="52" l="1"/>
  <c r="N27" i="52"/>
  <c r="O67" i="50"/>
  <c r="N68" i="50"/>
  <c r="O26" i="53"/>
  <c r="N27" i="53"/>
  <c r="N60" i="51"/>
  <c r="O59" i="51"/>
  <c r="N29" i="49"/>
  <c r="O28" i="49"/>
  <c r="N54" i="53"/>
  <c r="O53" i="53"/>
  <c r="N29" i="50"/>
  <c r="O28" i="50"/>
  <c r="O27" i="52" l="1"/>
  <c r="N28" i="52"/>
  <c r="N69" i="50"/>
  <c r="O68" i="50"/>
  <c r="N55" i="53"/>
  <c r="O54" i="53"/>
  <c r="N61" i="51"/>
  <c r="O60" i="51"/>
  <c r="O27" i="53"/>
  <c r="N28" i="53"/>
  <c r="N30" i="50"/>
  <c r="O29" i="50"/>
  <c r="N30" i="49"/>
  <c r="O29" i="49"/>
  <c r="O69" i="50" l="1"/>
  <c r="N70" i="50"/>
  <c r="O30" i="50"/>
  <c r="N31" i="50"/>
  <c r="N62" i="51"/>
  <c r="O61" i="51"/>
  <c r="O28" i="53"/>
  <c r="N29" i="53"/>
  <c r="O29" i="53" s="1"/>
  <c r="O28" i="52"/>
  <c r="N29" i="52"/>
  <c r="O30" i="49"/>
  <c r="N31" i="49"/>
  <c r="N56" i="53"/>
  <c r="O55" i="53"/>
  <c r="N32" i="49" l="1"/>
  <c r="O31" i="49"/>
  <c r="N71" i="50"/>
  <c r="O70" i="50"/>
  <c r="N32" i="50"/>
  <c r="O31" i="50"/>
  <c r="O29" i="52"/>
  <c r="N30" i="52"/>
  <c r="N57" i="53"/>
  <c r="O56" i="53"/>
  <c r="N63" i="51"/>
  <c r="O62" i="51"/>
  <c r="O71" i="50" l="1"/>
  <c r="N72" i="50"/>
  <c r="O30" i="52"/>
  <c r="N31" i="52"/>
  <c r="N64" i="51"/>
  <c r="O63" i="51"/>
  <c r="N58" i="53"/>
  <c r="O58" i="53" s="1"/>
  <c r="O57" i="53"/>
  <c r="N33" i="50"/>
  <c r="O32" i="50"/>
  <c r="N33" i="49"/>
  <c r="O32" i="49"/>
  <c r="O72" i="50" l="1"/>
  <c r="N73" i="50"/>
  <c r="O31" i="52"/>
  <c r="N32" i="52"/>
  <c r="N34" i="49"/>
  <c r="O33" i="49"/>
  <c r="N34" i="50"/>
  <c r="O33" i="50"/>
  <c r="N65" i="51"/>
  <c r="O64" i="51"/>
  <c r="O32" i="52" l="1"/>
  <c r="N33" i="52"/>
  <c r="O34" i="50"/>
  <c r="N35" i="50"/>
  <c r="O73" i="50"/>
  <c r="N74" i="50"/>
  <c r="N66" i="51"/>
  <c r="O65" i="51"/>
  <c r="O34" i="49"/>
  <c r="N35" i="49"/>
  <c r="O33" i="52" l="1"/>
  <c r="N34" i="52"/>
  <c r="N36" i="50"/>
  <c r="O35" i="50"/>
  <c r="N67" i="51"/>
  <c r="O66" i="51"/>
  <c r="N36" i="49"/>
  <c r="O35" i="49"/>
  <c r="O74" i="50"/>
  <c r="N75" i="50"/>
  <c r="N37" i="50" l="1"/>
  <c r="O36" i="50"/>
  <c r="N37" i="49"/>
  <c r="O36" i="49"/>
  <c r="O75" i="50"/>
  <c r="N76" i="50"/>
  <c r="O34" i="52"/>
  <c r="N35" i="52"/>
  <c r="N68" i="51"/>
  <c r="O67" i="51"/>
  <c r="O35" i="52" l="1"/>
  <c r="N36" i="52"/>
  <c r="N38" i="49"/>
  <c r="O37" i="49"/>
  <c r="O76" i="50"/>
  <c r="N77" i="50"/>
  <c r="N69" i="51"/>
  <c r="O68" i="51"/>
  <c r="N38" i="50"/>
  <c r="O37" i="50"/>
  <c r="O38" i="49" l="1"/>
  <c r="N39" i="49"/>
  <c r="N70" i="51"/>
  <c r="O69" i="51"/>
  <c r="O77" i="50"/>
  <c r="N78" i="50"/>
  <c r="O36" i="52"/>
  <c r="N37" i="52"/>
  <c r="O38" i="50"/>
  <c r="N39" i="50"/>
  <c r="N71" i="51" l="1"/>
  <c r="O70" i="51"/>
  <c r="O37" i="52"/>
  <c r="N38" i="52"/>
  <c r="N40" i="50"/>
  <c r="O39" i="50"/>
  <c r="N40" i="49"/>
  <c r="O39" i="49"/>
  <c r="O78" i="50"/>
  <c r="N79" i="50"/>
  <c r="O38" i="52" l="1"/>
  <c r="N39" i="52"/>
  <c r="N41" i="49"/>
  <c r="O40" i="49"/>
  <c r="O79" i="50"/>
  <c r="N80" i="50"/>
  <c r="N41" i="50"/>
  <c r="O40" i="50"/>
  <c r="N72" i="51"/>
  <c r="O71" i="51"/>
  <c r="N42" i="49" l="1"/>
  <c r="O41" i="49"/>
  <c r="N42" i="50"/>
  <c r="O41" i="50"/>
  <c r="O80" i="50"/>
  <c r="N81" i="50"/>
  <c r="O39" i="52"/>
  <c r="N40" i="52"/>
  <c r="N73" i="51"/>
  <c r="O72" i="51"/>
  <c r="O40" i="52" l="1"/>
  <c r="N41" i="52"/>
  <c r="O42" i="50"/>
  <c r="N43" i="50"/>
  <c r="O81" i="50"/>
  <c r="N82" i="50"/>
  <c r="N74" i="51"/>
  <c r="O73" i="51"/>
  <c r="N43" i="49"/>
  <c r="O42" i="49"/>
  <c r="N44" i="49" l="1"/>
  <c r="O43" i="49"/>
  <c r="N44" i="50"/>
  <c r="O43" i="50"/>
  <c r="N75" i="51"/>
  <c r="O74" i="51"/>
  <c r="O82" i="50"/>
  <c r="N83" i="50"/>
  <c r="O41" i="52"/>
  <c r="N42" i="52"/>
  <c r="N45" i="50" l="1"/>
  <c r="O44" i="50"/>
  <c r="O83" i="50"/>
  <c r="N84" i="50"/>
  <c r="O42" i="52"/>
  <c r="N43" i="52"/>
  <c r="N76" i="51"/>
  <c r="O76" i="51" s="1"/>
  <c r="O75" i="51"/>
  <c r="N45" i="49"/>
  <c r="O45" i="49" s="1"/>
  <c r="O44" i="49"/>
  <c r="O84" i="50" l="1"/>
  <c r="N85" i="50"/>
  <c r="O43" i="52"/>
  <c r="N44" i="52"/>
  <c r="N46" i="50"/>
  <c r="O45" i="50"/>
  <c r="O46" i="50" l="1"/>
  <c r="N47" i="50"/>
  <c r="O47" i="50" s="1"/>
  <c r="O44" i="52"/>
  <c r="N45" i="52"/>
  <c r="O85" i="50"/>
  <c r="N86" i="50"/>
  <c r="O45" i="52" l="1"/>
  <c r="N46" i="52"/>
  <c r="O86" i="50"/>
  <c r="N87" i="50"/>
  <c r="O46" i="52" l="1"/>
  <c r="N47" i="52"/>
  <c r="O87" i="50"/>
  <c r="N88" i="50"/>
  <c r="O88" i="50" l="1"/>
  <c r="N89" i="50"/>
  <c r="O89" i="50" s="1"/>
  <c r="O47" i="52"/>
  <c r="N48" i="52"/>
  <c r="O48" i="52" l="1"/>
  <c r="N49" i="52"/>
  <c r="O49" i="52" l="1"/>
  <c r="N50" i="52"/>
  <c r="O50" i="52" l="1"/>
  <c r="N51" i="52"/>
  <c r="O51" i="52" l="1"/>
  <c r="N52" i="52"/>
  <c r="O52" i="52" l="1"/>
  <c r="N53" i="52"/>
  <c r="O53" i="52" l="1"/>
  <c r="N54" i="52"/>
  <c r="O54" i="52" l="1"/>
  <c r="N55" i="52"/>
  <c r="O55" i="52" s="1"/>
</calcChain>
</file>

<file path=xl/sharedStrings.xml><?xml version="1.0" encoding="utf-8"?>
<sst xmlns="http://schemas.openxmlformats.org/spreadsheetml/2006/main" count="2852" uniqueCount="341">
  <si>
    <t>APP</t>
  </si>
  <si>
    <t>SPORT TRACKER</t>
  </si>
  <si>
    <t>ORUX MAPS</t>
  </si>
  <si>
    <t>WIKILOC</t>
  </si>
  <si>
    <t>RELIVE</t>
  </si>
  <si>
    <t>GPS</t>
  </si>
  <si>
    <t>DIA</t>
  </si>
  <si>
    <t>7-5</t>
  </si>
  <si>
    <t>16-5</t>
  </si>
  <si>
    <t>17-5</t>
  </si>
  <si>
    <t>19-5</t>
  </si>
  <si>
    <t>20-5</t>
  </si>
  <si>
    <t>23-5</t>
  </si>
  <si>
    <t>24-5</t>
  </si>
  <si>
    <t>26-5</t>
  </si>
  <si>
    <t>29-5</t>
  </si>
  <si>
    <t>30-5</t>
  </si>
  <si>
    <t>2-6</t>
  </si>
  <si>
    <t>6-6</t>
  </si>
  <si>
    <t>DISTÀNCIA (km)</t>
  </si>
  <si>
    <t>TEMPS TOTAL (hores i minuts)</t>
  </si>
  <si>
    <t>TEMPS EN MOVIMENT (hores i minuts)</t>
  </si>
  <si>
    <t>DESNIVELL PUJANT (m)</t>
  </si>
  <si>
    <t>DESNIVELL BAIXANT (m)</t>
  </si>
  <si>
    <t>PUNT MÉS ALT (m)</t>
  </si>
  <si>
    <t>PUNT MÉS BAIX (m)</t>
  </si>
  <si>
    <t>VELOCITAT MITJANA (km/h)</t>
  </si>
  <si>
    <t>VELOCITAT MÀXIMA (km/h)</t>
  </si>
  <si>
    <t>RITME (minuts/km)</t>
  </si>
  <si>
    <t>ACTIVITAT</t>
  </si>
  <si>
    <t>CO</t>
  </si>
  <si>
    <t>CA</t>
  </si>
  <si>
    <t>B</t>
  </si>
  <si>
    <t>5-7</t>
  </si>
  <si>
    <t>7-6</t>
  </si>
  <si>
    <t>9-6</t>
  </si>
  <si>
    <t>11-6</t>
  </si>
  <si>
    <t>13-6</t>
  </si>
  <si>
    <t>17-6</t>
  </si>
  <si>
    <t>19-6</t>
  </si>
  <si>
    <t>20-6</t>
  </si>
  <si>
    <t>23-6</t>
  </si>
  <si>
    <t>25-6</t>
  </si>
  <si>
    <t>27-6</t>
  </si>
  <si>
    <t>4-7</t>
  </si>
  <si>
    <t>19-6c</t>
  </si>
  <si>
    <t>27-6 F</t>
  </si>
  <si>
    <t>20-6c</t>
  </si>
  <si>
    <t>3;35</t>
  </si>
  <si>
    <t>GPS (Garmin Connect)</t>
  </si>
  <si>
    <t>23-7</t>
  </si>
  <si>
    <t>28-7</t>
  </si>
  <si>
    <t>4-8</t>
  </si>
  <si>
    <t>10-8</t>
  </si>
  <si>
    <t>12-8</t>
  </si>
  <si>
    <t>28-8</t>
  </si>
  <si>
    <t>30-8</t>
  </si>
  <si>
    <t>25-7</t>
  </si>
  <si>
    <t>21-7</t>
  </si>
  <si>
    <t>11-7</t>
  </si>
  <si>
    <t>23-8</t>
  </si>
  <si>
    <t>22-8</t>
  </si>
  <si>
    <t>22_9</t>
  </si>
  <si>
    <t>3_10</t>
  </si>
  <si>
    <t>4_10</t>
  </si>
  <si>
    <t>10_10</t>
  </si>
  <si>
    <t>12_9</t>
  </si>
  <si>
    <t>20_9</t>
  </si>
  <si>
    <t>25_10</t>
  </si>
  <si>
    <t>31_10</t>
  </si>
  <si>
    <t>18_10</t>
  </si>
  <si>
    <t>2.39</t>
  </si>
  <si>
    <t>11.2</t>
  </si>
  <si>
    <t>Notes</t>
  </si>
  <si>
    <t>Caminar CA</t>
  </si>
  <si>
    <t>Còrrer CO</t>
  </si>
  <si>
    <t>Bicicleta de muntanya B</t>
  </si>
  <si>
    <t>L'itinerari del 17-5 no es circular</t>
  </si>
  <si>
    <t>Els itineraris del 19/5 i 20/5 el punt més baix es el mateix.</t>
  </si>
  <si>
    <t>L'itinerari del 29-5 arribem a la Mola a 1104m</t>
  </si>
  <si>
    <t>Els dies 29-5 i 30-5 porto el telèfon horitzontal.</t>
  </si>
  <si>
    <t>El 29/5 el punt més alt s/mapa son 1104m</t>
  </si>
  <si>
    <t>El 6-6, el punt més alt s/mapa son 1029m</t>
  </si>
  <si>
    <t>El 7-5, el punt més alt es un punt geodèsic de 277m</t>
  </si>
  <si>
    <t>L'11-6 s/mapa punt mínim 565m i màxim 944m</t>
  </si>
  <si>
    <t>El 13-6 l'alçada màx es de 1167m s/placa al cim</t>
  </si>
  <si>
    <t>El 19-6 el punt més alt s/mapa son 1104m</t>
  </si>
  <si>
    <t>El 20-6 l'alçada max s/mapa es de 2038m</t>
  </si>
  <si>
    <t>20-6c es el mateix track del 20-6 amb dades Compe Gps</t>
  </si>
  <si>
    <t>19-6c track Orux però dades tretes del Compe Gps</t>
  </si>
  <si>
    <t>El 20-6 es sols itinerari de pujada</t>
  </si>
  <si>
    <t>El 25-6 l'arribada es a diferent lloc de la sortida. Paro les app al coll de Perafita, pel que el desnivell pujant hauría de ser el mateix a tots els dispositius.</t>
  </si>
  <si>
    <t>El 25-6 l'alçada max es al Monturull i segons mapa 2761m</t>
  </si>
  <si>
    <t>27-6 F es el mateix itinerari que el 27-6 però fet amb un mòbil Shaomi del Fèlix.</t>
  </si>
  <si>
    <t>Comparació de km amb el cotxe Subaru. 10 km del cotxe son 10,200 de l'Sport Tracker i 20km del cotxe son 20,460 del Wikiloc; aixó significa que s'han de fer servir els factors de  0,98 i 0,978 respectivament per saber els metres reals.</t>
  </si>
  <si>
    <t>El 4-7 paro les app al punt on dinem molt aprop de dalt.</t>
  </si>
  <si>
    <t>El 4-7  l'alçada max segons mapa es de 2091m</t>
  </si>
  <si>
    <t>L'11-7 l'alçada max segons mapa es de 2810m</t>
  </si>
  <si>
    <t>El 21-7 l'alçada max segons mapa es de 2838m i la mínima 940m</t>
  </si>
  <si>
    <t>El 23-7 l'alçada max segons mapa es 1954m i la mín. 1170m</t>
  </si>
  <si>
    <t>El 25-7 l'alçada mínima es 1224m segons el mapa.</t>
  </si>
  <si>
    <t>El 12-8, alçada mínima s/mapa 1628m i màx 2605m</t>
  </si>
  <si>
    <t>El 10-8, alçada mínima s/mapa 1850m i màx 2442m</t>
  </si>
  <si>
    <t>El 23-8 l'alçada max s/mapa 2660m i la mín. 1970m.</t>
  </si>
  <si>
    <t>El 30-8, l'alçada max s/mapa 2376m. L'alçada d'inici es entre 5-10m més alta que la de finalització.</t>
  </si>
  <si>
    <t>Comparació de km amb el cotxe Yaris. El 7/9 comprovo els km amb 3 app.Yaris 11km. ST 11,24 / OM 11,18 / WI 11,28. Aixó significa que s'han de fer servir els factors de  0,978 o 0,984 o 0,975  respectivament per saber els metres reals. Tenint en compte que ja amb el cotxe Subaru, els factors pel ST va ser de 0,98 i pel WI de 0,978; les diferències observades entre les dues mesures son de 0.998 i 0,997 respectivament pel que podem considerar com a bons aquests factors. com a consecuència d'aquests factors, s'agafa com a factor corrector genèric la mitjana aritmètica de tots ells que es de 0,979 = 0,98.</t>
  </si>
  <si>
    <t>El 12-9 prenc les seguents mesures: L'estanyet s/mapa 2330m; Wikiloc 2237m; GPS 2330m</t>
  </si>
  <si>
    <t>Anyeller 2634m s/mapa; Wikiloc 2524m; GPS 2633m</t>
  </si>
  <si>
    <t>El 20-9 gravo amb el gps únicament però el WI i el RE m'agafen les dades des de les pujades fetes a travers del Garmin Connect i son les que poso en les seus llocs respectius. Segons el mapa, les alçades son al cim 3005m, al refugi punt de sortida 1940m i a l'estany d'Estats 2465m. Es curiós resaltar que tot i agafant les dades del mateix lloc, el WI i el RE donen dades  diferents d'alçada i distància.</t>
  </si>
  <si>
    <t>Comparació de km amb el cotxe Subaru. 10 km del cotxe son 10,200 de l'Sport Tracker, 10,240 del GPS Garmin i 10,230 del Wikiloc; aixó significa que s'han de fer servir els factors de  0,980 i 0,977 i 0,977 respectivament per saber els metres reals. Aixó vol dir que estem practicamnent amb els mateixos valors que teniem a les altres dues mesures fetes. Per tantagafo com a factor de correcció per tyrovar la distància real el de 0,98 ja que es el més proper a 1.</t>
  </si>
  <si>
    <t>El 10-10, els punts d'inici i arribada no son els mateixos. El final es més amunt que l'inici.  Punt més alt s/mapa 2834m. punt més baix 2129m.</t>
  </si>
  <si>
    <t>El 18-10, les dades al Compegps son: 3,457km; 1050m alçada màx; 864m alçada mín; desnivell pujant 178m i desnivell baixant 199m. Segons el mapa alçada max 1056m i la mínima 873m</t>
  </si>
  <si>
    <t>El 25-10 observo lo seguent amb el Wikiloc; molt poc abans d'arribar al lloc de sortida (itinerari circular), el desnivell de pujada eren 640m i el de baixada 618m. A l'arribar al punt final hi continuava havent una diferència entre lo pujat i lo baixat, però un cop guardat, els dos números s'igualen fent la mitjana aritmètica dels dos.</t>
  </si>
  <si>
    <t>El 31-10 observo el mateix que abans; en aquesta ocasió miro els metres pujats i baixats just a l'acabar i son 300 i 288m respectivament. En el moment de guardar el track els iguala a 294m.</t>
  </si>
  <si>
    <t>El 14 de Març de 2021 faig una altre comparació de km. Aquest cop comprovo el km des de la plaça Marcet fins el km1 de la carr. de Prats, anant a peu. Així trovo: 1km "real" son 1,04 al WI, 1,04 al GPS, 1,06 al ST i 1,0 a l'OM. Per tant els factors de correcció son: 0,9616 en el cas del WI i 0,9434 en el cas de l'ST. En el cas de l'OM no hi ha correcció. Aixó vol dir que estàn una mica per sota del que havia trovat anteriorment amb el cotxe.</t>
  </si>
  <si>
    <t>Alçades</t>
  </si>
  <si>
    <t xml:space="preserve">Les  dades d'alçada son relativament fàcils de poder comparar, sempre amb l'ajut de les dades que ens mostren els mapes. LLacs, refugis, cims i vèrtex geodèsics normalment tenen les alçades impreses als mapes o a les guies de muntanya. En el meu cas, el que he comprovat son doncs comparacions amb alçades reals i així ho esmento en les dades. I en aquest cas, l'aparell més fiable es el gps (en el meu cas un Garmin Oregon 700). He trovat un error màxim de -0,8% que es la suma dels errors en menys (-0,24 -0,56= -0,8). O sigui que en una cota de 2000m puc tenir una lectura errònia màxima de 2000-0,8%= 1984m. El mateix exemple però en una cota 3000m, puc tenir una lectura de 2976m. No obstant val a dir que el més normal (per ser els valors més concentrats) es tenir un error al voltant del -0,24 - 0,235%; aixó vol dir que en un cim de 2000m el gps em pot donar una lectura de 1995m i en un cim o cota de 3000m, em pot marcar 2993m. Errors per tant que son prou acceptables.                                                                                                     </t>
  </si>
  <si>
    <t>En quant al reste de les app, per ordre de més fiable a menys fiable, he trovat els seguents errors:</t>
  </si>
  <si>
    <t>WI    -1,2% + - 4,1%     Error màxim possible -5,35%</t>
  </si>
  <si>
    <t>ST     3,34% + - 2,4%   Error màxim possible de 5,74%</t>
  </si>
  <si>
    <t>OM  -2,1% + - 4,3%     Error màxim possible -6,4%</t>
  </si>
  <si>
    <t>RE   3,3%  + - 7,65%   Error màxim possible  11%</t>
  </si>
  <si>
    <t xml:space="preserve">Es curiós observar un fenòmen que es repeteix en pràcticament tots els tracks en els que he engegat l'ST i l'OM. Entre aquestes dues app, hi ha una diferència molt constant de 50 metres tant en l'alçada màxima com en la mínima i sempre el que marca més alçada es l'ST.                                                                                                                                                                                                                                                                                    </t>
  </si>
  <si>
    <t>De les app que he provat, l'ST es el que sempre dona l'alçada més alta; també respecte al gps. De tots els dies que l'he engegat, sols en una ocasió el WI hem va donar una alçada uns metres més alta. Per tal de corretgir aquest defecte, faig servir la correcció d'alçada que permet l'ST; d'aquesta manera i com que he vist que de una forma constant -si be no exacte- l'alçada es uns 50 metres més que en les altres app, poso -50m a la correcció  d'alçada de l'ST. Ho faig el 20-12 i veig que funciona.</t>
  </si>
  <si>
    <t>Una dada a tenir en compte i que demostra que la qualitat del gps del telèfon varia, es la seguent: el dia 13-12 en una cota oficial de 1682m (Bell-lloc) m'entretinc a veure diferents tracks penjats a WI i que passen per aquest lloc. Entre els set tracks mirats, hi observo una diferència en l'alçada màxima que arriba al 8,1%. Per tant si amb el meu telèfon trovo un error en el cas del WI del -5,35%, arribo a la conclusió que el meu telèfon no es dolent del tot.</t>
  </si>
  <si>
    <t>Distàncies</t>
  </si>
  <si>
    <t>Així com en l'apartat anterior hi ha una mesura real i que la podem treure de mesures oficials i per tant se suposa que correctes, en la distància no passa el mateix. Per tal de intentar trovar una mesura el més real possible, he fet l'excercisi, ja explicat en les notes de la pestanya "Dades", consistent en comprovar les diferències que hi han entre el compte kilòmetres del cotxe i les app ST, MO i WI. Ja sé que el del cotxe no es un compte km de precisió, però evidenment es un sistema de mesura i l'error mesurat així arriba en el pitjor dels casos a 0,978, respecta a 1. Agafo 0,98 i es aquest el coeficient que aplico a la mesura real de les corresponents columnes. Aquest coeficient l'aplico al valor promig de les mesures de les tres app ST, OM i WI quan al mateix recorregut tinc les tres app en marxa. On hi pot haber una diferència? Doncs en el fet que quan es mesura amb el cotxe, la carretera no es pas tant sinuosa ni molt menys, que un camí de muntanya i en aquest sentit es possible que hi tingui un error que en tot cas, el suposo petit i no el tinc en compte. En el cas del gps i com que no he pogut fer mesures directes com he fet amb les tres app, comparo les mesures del gps amb la mitjana de les tres app. Els resultats i per ordre de millor a pitjor son els seguents:</t>
  </si>
  <si>
    <t>WI   3,15% + - 1,50%      Error màxim possible  4,65%</t>
  </si>
  <si>
    <t>RE  -1,66% + - 3,24%      Error màxim possible  -4,9%</t>
  </si>
  <si>
    <t>OM  -1,56% + - 4,28%    Error màxim possible   -5,84%</t>
  </si>
  <si>
    <t>ST   -4,46% + - 47,17%   Error màxim possible  8,63%</t>
  </si>
  <si>
    <t>GPS  4,30% + - 5,3%      Error màxim possible   9,6%</t>
  </si>
  <si>
    <t>En un recorregut de 12km, en poden mesurar 12,56 en el WI que es la millor opció i en el cas del gps, que es la pitjor, en poden mesurar 13,15km. A l'altre extrem i amb OM en podem tenir 12,30km. O sigui que depenent de l'aparell amb el que anem, podríem tenir una diferència, en el pitjor dels casos, de 13,15 - 11,30 = 1,85 km. Analitzem una mica el perqué d'aquesta gran diferència i la raó la trovo en el fet explicat al principi d'aquest punt, en que no es compara amb un adistància real i coneguda, sino que es a travers del compte km del cotxe i utillitzant la mitjana de les tres app esmentades anteriorment i deixant fora el gps. Si el que es tracta es de saber quina es la millor app, està clar que es el WI i la pitjor l'ST.</t>
  </si>
  <si>
    <t>Voldria fer una petita referència a l'app GC; aplicació que dona els mateixos errors en distància que el gps Garmin; fins aquí res estrany, ja que es tracta com aquell qui diu de lo mateix, ja que ambdós son Garmin.Sols en un cas, de entre tots els mesurats,hi trovo una diferència i no pas poc important, en el que el gps dona un error del 4,7% mentres que el el GC dona un -5,5%. Sembla impossible.</t>
  </si>
  <si>
    <t>Desnivells</t>
  </si>
  <si>
    <t>Aquest es un apartat que sempre genera diferències grans. La primera dificultat es tenir una mesura de referència suficienment bona i contrastada; es realment difícil. Aqui jo faig una distinció entre les app per una part i el gps per un altre ja que m'he trovat de tot. No m'atreveixo a dir quina es més correcte; si que he vist que el RE jo crec que es el pitjor degut a les diferències trovades respecte a les altres app.L'OM i l'ST donen més confiança ja que els valors que donen tenen menys variabilitat. Entre l'ST i l'OM la máxima diferència es de -43 metres, si be la diferencia més repetida està al voltant dels + - 10 metres. Ara be amb respecte al WI les diferències son molt importants. Per exemple si ens movem per cotes inferiors als 600 metres, hi han diferències entre 29 i 139 metres sempre en més; aquestes diferències però es fan molt més petites quan ens movem en alçades superiors a 1000 metres i en aquest cas, les diferències es queden entre els -4 i 48 metres; sols en un cas arriba fins als 76 metres. Per tant sembla que depenent de l'alçada tenim uns desnivells menys correctes que altres. En el cas del WI a més, es produeix un fet curiós  i es que en un itinerari circular, sempre dona el mateix desnivell pujant que baixant; aixó ha de ser degut a que tenen un algoritme que iguala els dos desnivells fent la mitjana entre el valor del desnivell pujant i el de baixant, cosa que he pogut comprovar en més de una ocasió. Tant les altres app com el gps sempre tenen petites diferències entre ambdós valors tot i que si es surt i s'arriba al amteix lloc, els dos desnivells han de ser els mateixos.</t>
  </si>
  <si>
    <t>Com s'ha fet la presa de dades</t>
  </si>
  <si>
    <t>Per a portar a cap tot aquest estudi, he portat engegats en moltes ocasions les 4 app i el gps. Degut a que la primera idea era veure quina app era més fiable, les app de les que hi ha més dades son les ST, OM i WI. Posteriorment hi vaig incorporar el RE i després el gps amb el seu aditiu del GC. Totes les dades estàn extretes amb el meu mòbil, un Samsung Galaxy S6, en el que hi tinc instalades totes aquestes app. He provat de portar el telèfon vertical i a dins la butxaca del pantalón, horitzontal a dins la motxilla, vertical a l'interior de la motxilla, vertical en una ronyonera i la veritat es que no he apreciat diferències en les lectures. Sempre he portat el telèfon amb l'estalvi de bateria desactivat. També sempre porto les dades mòbils desactivades, si be aixó ho faig per un tema d'estalvi de bateria, ja que a vegades i si la ruta es molt llarga la bateria arriba justa al final del recorregut. També he provat de portar les dades mòbils activades per si millorava la recepció del gps i la veritat haig de dir que no he trovat diferència. Per estalviar energia, una pràctica que funciona es portar el telèfon en mode avió ja que d'aquesta manera, la recepció de les senyals de gps es la mateixa i no ha d'anar buscant cap tipus de recepció de senyal telefònica. Les dades s'han extret ja sigui caminant, corrent o en bicicleta de muntanya; està indicat tanta "Dades" com a cada pestanya quina modalitat es l'emprada.</t>
  </si>
  <si>
    <t>Abreviacions</t>
  </si>
  <si>
    <t>Les abreviacions utilitzades al llarg de tot l'estudi, corresponen a les seguents paraules:</t>
  </si>
  <si>
    <t>ST    Sports Tracker</t>
  </si>
  <si>
    <t>OM  OruxMaps</t>
  </si>
  <si>
    <t>WI    Wikiloc</t>
  </si>
  <si>
    <t>RE    Relive</t>
  </si>
  <si>
    <t>GPS  es el gps Oregón 700 de Garmin</t>
  </si>
  <si>
    <t>GC  Garmin Connect</t>
  </si>
  <si>
    <t>CO   Còrrer</t>
  </si>
  <si>
    <t>CA   Caminar</t>
  </si>
  <si>
    <t>B      Bicicleta de muntanya</t>
  </si>
  <si>
    <t>Notes finals</t>
  </si>
  <si>
    <t>A continuació hi han totes les pestanyes amb el dia i el mes en que s'han pres les dades; a cada pestanya, de dades, així com a la pestanya "Dades" hi han també unes quantes notes aclaratòries fetes durant els dies de presa de dades. Algunes -no totes- tenen gràfics que ajuden al meu entendre a la interpretació de les dades i al final dels díes de presa de dades, hi han estadístiques fetes de cada app, excepte el GC, i del gps amb gràfics també  de dispersió que ajuden a interpretar les dades. Es pot fer més? I tant, jo diria que molt més, si be jo almenys de moment em quedo aquí. En la pestanya "Noves dades" hi seguiré aportant dades que cregui interesants i que m'ajudin a treure l'entrellalt de les app i els gps. Totes les dades contingudes a la pestanya "Dades" corresponen a l'any 2020.</t>
  </si>
  <si>
    <t>Quina es la millor app?</t>
  </si>
  <si>
    <t>Aquesta es la pregunta "del millón". Un cop analitzades el munt de dades i amb el meu telèfon -que aixó es important- arribo a les seguents conclusions:</t>
  </si>
  <si>
    <t>1.- Fiables 100% amb desnivells no n'hi ha cap; tampoc el gps.</t>
  </si>
  <si>
    <t>2.- WI, OM i ST son acceptables totes elles però hem de saber les seves debilitats i les seves avantatges; per anar a muntanya? jo m'inclino per l'OM però no per l'anàlisi de les dades, sinó pel tema mapes que porta incorporats. En canvi el WI es molt bo per la quantitat de rutes que hi pots trovar i pel seguiment que es pot fer per part de una persona des de casa per exemple; amb el tema mapes es fluix. L'ST pel seu compte es molt bo per anar a còrrer i per la facilltat que dòna en poder fer tracks des del propi telèfon. Ho sigui que el que jo crec és millor agafar-ne una i a mida que la fem servir, la coneixem més i ens "enganyarà" menys. El RE queda molt be per enviar recorreguts als amics, però no es per anar d'excursió.</t>
  </si>
  <si>
    <t>Millor telèfon o gps?</t>
  </si>
  <si>
    <t>3.- En quant al gps, no crec que hagi d'afegir res. Per anar per muntanya és la millor eina, tot i els errors que li he detectat en distàncies i que ja he explicat anteriorment. El telèfon es més versàtil però; aixó és cert; permet descarregar tracks molt fàcilment i seguir-los i dona un munt de possibilitats, però compte que no deixa de ser un telèfon. S'ha de tenir en compte la fragilitat envers al gps així com la càrrega de bateries en el cas de travesses de dies.</t>
  </si>
  <si>
    <t>Àngel Artigas</t>
  </si>
  <si>
    <t>21 de Desembre del 2020</t>
  </si>
  <si>
    <t>Activitat</t>
  </si>
  <si>
    <t>Sport Tracker</t>
  </si>
  <si>
    <t>Orux Maps</t>
  </si>
  <si>
    <t>Wikiloc</t>
  </si>
  <si>
    <t>Relive</t>
  </si>
  <si>
    <t>Garmin Connect</t>
  </si>
  <si>
    <t>Real</t>
  </si>
  <si>
    <t>Diferències respecte el valor real</t>
  </si>
  <si>
    <t>Valor obtingut</t>
  </si>
  <si>
    <t>Error absolut</t>
  </si>
  <si>
    <t xml:space="preserve"> Error %</t>
  </si>
  <si>
    <t>Distància</t>
  </si>
  <si>
    <t>Desnivell pujant</t>
  </si>
  <si>
    <t>Desnivell baixant</t>
  </si>
  <si>
    <t>Alçada Màxima</t>
  </si>
  <si>
    <t>Alçada mínima</t>
  </si>
  <si>
    <t>NOTES.-</t>
  </si>
  <si>
    <t>L'alçada màxima es un punt geodèsic de 277m</t>
  </si>
  <si>
    <t>Factor de correcció de distància aplicat 0,98  del promitg de ST, OM i WI.</t>
  </si>
  <si>
    <t>La diferència entre les alçades de l'Sport Tracker i l'Orux Maps es de 50m en la max i de 108 en la min. Sembla evident que hi ha hagut un error de lectura en l'Orux.</t>
  </si>
  <si>
    <t>Hi han 50 metres de diferència entre les alçades màximes, però també la mateixa diferència entre les mínimes.</t>
  </si>
  <si>
    <t>La comparació d'alçades es amb l'Sport Tracker.</t>
  </si>
  <si>
    <t>ST</t>
  </si>
  <si>
    <t>OM</t>
  </si>
  <si>
    <t>WI</t>
  </si>
  <si>
    <t>Des. pujant</t>
  </si>
  <si>
    <t>Des.baixant</t>
  </si>
  <si>
    <t>Alçada max</t>
  </si>
  <si>
    <t>Alçada min</t>
  </si>
  <si>
    <t>REAL</t>
  </si>
  <si>
    <t>L'itinerari del 17-5 no es circular; per tant es normal que els desnivells de pujada i de baixada siguin diferents.</t>
  </si>
  <si>
    <t>RE</t>
  </si>
  <si>
    <t>Aquest dia es produeix un error a l'Sport Tracker.</t>
  </si>
  <si>
    <t>La comparació d'alçades i de desnivells es entre Wikiloc i Orux Maps.</t>
  </si>
  <si>
    <t>Des pujant</t>
  </si>
  <si>
    <t>Des baixant</t>
  </si>
  <si>
    <t>El 29/5 el punt més alt s/mapa son 1104m que és el cim de la Mola o Sant LLoreç del Munt.</t>
  </si>
  <si>
    <t>Els dia 29-5 porto el telèfon horitzontal.</t>
  </si>
  <si>
    <t>Entre SportTracker i Orux Maps hi han 68m a la alçada max i 59m a la mínima</t>
  </si>
  <si>
    <t>Els dia 30-5 porto el telèfon horitzontal.però el resultat final no veig que sigui gaire diferent a quan el porto vertical.</t>
  </si>
  <si>
    <t>Es evident que es produeix un error a la lectura del Wikiloc en l'alçada mínima, que no afecta als desnivells, ja que com sabem el Wikiloc iguala els desnivells quan es un itinerari circular.</t>
  </si>
  <si>
    <t>La comparació d'alçades es respecte als valors reals</t>
  </si>
  <si>
    <t>Entre Sport Tracker i Orux Maps hi han 50m de diferència en les dues alçades</t>
  </si>
  <si>
    <t>Entre SportTracker i Orux Maps hi han 50m a la alçada max i 40m a la mínima</t>
  </si>
  <si>
    <t>La comparació d'alçada max. es respecte al valor real</t>
  </si>
  <si>
    <t>Compe gps (20-6c)</t>
  </si>
  <si>
    <t>COMPE</t>
  </si>
  <si>
    <t>A la columna Compe gps (20-6c) es mostren les dades del track fet amb el meu gps, però passat al Compe gps a travers de l'ordinador. En l'apartat propietats del track, surten els valors aquí esmentats que com es veu son una mica diferents del gps.</t>
  </si>
  <si>
    <t>El 20-6 es sols itinerari de pujada amb molt poca baixada.</t>
  </si>
  <si>
    <t>Entre SportTracker i Orux Maps hi han 56m a la alçada max i 54m a la mínima</t>
  </si>
  <si>
    <t>El 25-6 l'arribada es a diferent lloc de la sortida. Paro les app al coll de Perafita, pel que fà al desnivell pujant hauría de ser el mateix a tots els dispositius.</t>
  </si>
  <si>
    <t>No es un itinerari circular</t>
  </si>
  <si>
    <t>Entre SportTracker i Orux Maps hi han 53m a la alçada max i 50m a la mínima</t>
  </si>
  <si>
    <t>Wikiloc (Samsung)</t>
  </si>
  <si>
    <t>Orux Maps (Shaomi)</t>
  </si>
  <si>
    <t>El 4-7 paro les app al punt on dinem molt aprop de dalt; per aquest motiu els desnivells de baixada son molt poc.</t>
  </si>
  <si>
    <t>La comparació de desnivells es respecte al GPS</t>
  </si>
  <si>
    <t>Alguna cosa ha fallat al gps ja que la lectura de km sembla malament.</t>
  </si>
  <si>
    <t>Factor de correcció de distància aplicat 0,98 del Wikiloc</t>
  </si>
  <si>
    <t>GC</t>
  </si>
  <si>
    <t>Error % Al. max</t>
  </si>
  <si>
    <t>Error % Al. min</t>
  </si>
  <si>
    <t>La comparació d'alçades es respecte al valor real</t>
  </si>
  <si>
    <t>La comparació d'alçada mínima es respecte al valor real</t>
  </si>
  <si>
    <t>C</t>
  </si>
  <si>
    <t>La comparació de desnivells es respecte a l'Sport Tracker</t>
  </si>
  <si>
    <t>El Wikiloc falla i només dona les alçades.</t>
  </si>
  <si>
    <t>Error % Al max</t>
  </si>
  <si>
    <t>Error % Al mím</t>
  </si>
  <si>
    <t>Alçada mín</t>
  </si>
  <si>
    <t>Entre SportTracker i Orux Maps hi han 52m a la alçada max i 40m a la mínima</t>
  </si>
  <si>
    <t>La comparació d'alçada max. i min. son respecte als valors reals.</t>
  </si>
  <si>
    <t>Sembla evident que els resultats del GPS en quan a desnivells no han estat prou acurats. En canvi si que son molt coherents els de les alçades max i min del mateix gps.</t>
  </si>
  <si>
    <t>Considero que el que medeix be es el gps i les diferències venen donades a l'app, no obstant veig molta diferència entre dues coses que haurien de ser pràcticament iguals.</t>
  </si>
  <si>
    <t>El recorregut comença i acaba en lloc diferents.</t>
  </si>
  <si>
    <t>Factor de correcció de distància aplicat 1,02  del promitg de ST i WI. (invers de 0,98 mesurat)</t>
  </si>
  <si>
    <t>El Wikiloc em falla i no em dona cap lectura de desnivell de baixada.</t>
  </si>
  <si>
    <t>La comparació de desnivell max. es amb l'Sport Tracker.</t>
  </si>
  <si>
    <t>Factor de correcció de distància aplicat 1,02  del promitg de ST, OM i WI. (invers de 0,98 mesurat)</t>
  </si>
  <si>
    <t>La comparació d'alçada max es respecte al valor real</t>
  </si>
  <si>
    <t>Entre SportTracker i Orux Maps hi han 52m a la alçada max i 38m a la mínima</t>
  </si>
  <si>
    <t>Alçada determinada</t>
  </si>
  <si>
    <t>Alçada coneguda</t>
  </si>
  <si>
    <t>La  diferència d'alçades màxima i mínima de Wikiloc son respecte al gps</t>
  </si>
  <si>
    <t>La comparació de desnivells  es amb l'Sport Tracker.</t>
  </si>
  <si>
    <t>La comparació d'alçades  es amb l'Sport Tracker.</t>
  </si>
  <si>
    <t>La comparació d' alçades es respecte al gps.</t>
  </si>
  <si>
    <t>Entre SportTracker i Orux Maps hi han 49m a la alçada max i 49m a la mínima</t>
  </si>
  <si>
    <t>La comparació d' alçades es respecte al gps</t>
  </si>
  <si>
    <t>Entre SportTracker i Orux Maps hi han 50m a la alçada max i 49m a la mínima</t>
  </si>
  <si>
    <t>Alç. max</t>
  </si>
  <si>
    <t>Alç. mín</t>
  </si>
  <si>
    <t>Entre Sport Tracker i Orux Maps tenim una diferència de -52m a la max i -53 a la mín.</t>
  </si>
  <si>
    <t>Factor de correcció de distància aplicat 0,98 de l'Sport Tracker</t>
  </si>
  <si>
    <t>El 31-10 observo el mateix que el dia 25 d'Octubre; en aquesta ocasió miro els metres pujats i baixats just a l'acabar i son 300 i 288m respectivament. En el moment de guardar el track els iguala a 294m que torna a ser la mitjana aritmètica entre ambdós.</t>
  </si>
  <si>
    <t>28_11</t>
  </si>
  <si>
    <t>29_11</t>
  </si>
  <si>
    <t>5_12</t>
  </si>
  <si>
    <t>6_12</t>
  </si>
  <si>
    <t>19_12</t>
  </si>
  <si>
    <t>26_12</t>
  </si>
  <si>
    <t>10_01</t>
  </si>
  <si>
    <t>13_12</t>
  </si>
  <si>
    <t>El 28-11 sols comprovo alçades</t>
  </si>
  <si>
    <t>El 5-12, porto el telèfon a la butxaca de dalt de la jaquetaa l'alçada del pit; porto engegat el gps i els dades mòbils. Curiosament o no, els desnivells de pujada i baixada son pràcticament iguals.</t>
  </si>
  <si>
    <t>El 6/12 porto el telèfon a la butxaca de dalt de la jaqueta a l'alçada del pit. Porto engegat sols el gps sense dades. Com a dada curiosa, si be em dona 454 m de desnivell, sols la diferència entre els punts més alt i més baix, ja en dona 459m.</t>
  </si>
  <si>
    <t>El 13/12 segueixo un recorregut de Wikiloc on el punt més alt es el mateix al que vaig arribar jo i en canvi l'alçada màxima es de 1681m i la mínima 1187m. Per tant l'alçada màxima es pràcticament la correcte i en canvi amb el meu telèfon tinc un error de +34m. En canvi les alçades mínimes son les mateixes.                    El punt més alt d'aquest recorregut el comprovo en altre tracks del mateix Wikiloc, però de diferents persones que hi han gravat; em trovo amb les seguents alçades: 1699, 1703, 1687, 1706, 1704, 1627, 1570, 1691m. Aixó vol dir que entre totes les alçades hi ha una diferència de 136m (-112, +24) en una alçada que en té 1682m. Aixó significa un error del 8,1%. Aquest error es sols degut als diferents telèfons.</t>
  </si>
  <si>
    <t>Comparo amb els rètols, 1km a l'estació d'esqui de fons d'Aransa amb els seguents resultats:ST 0,98km // WI 0,96km</t>
  </si>
  <si>
    <t>El mateix dia comparo amb els rètols 1km a l'estació d'esqui de fons d'Aransa amb els seguents resultats: ST1,02km // WI 1,0km</t>
  </si>
  <si>
    <t>El dia 19/12 el track de WI es el que s'ha pujat automàticament des del GC. Com a coses curioses tenim que la distància es de 500 metres menys en el WI respecte al GPS i les alçades màxima i mínima 49 i 44 metres menys en el WI. En canvi els desnivells tant de pujar com de baixar son pràcticament iguals al GPS.     Una cosa semblant passa amb el RE que també s'ha pujat automàticament des del GC; en aquest cas la distància es de 10,5km o sigui menys que el GPS; en canvi el desnivell pujant es pràcticament igual al GPS també.</t>
  </si>
  <si>
    <t>Des del dia 19-12 faig una correcció a la configuració de l'Sport Tracker consistent en baixar l'alçaad 50 metres.</t>
  </si>
  <si>
    <t>Errors% distància a ST.</t>
  </si>
  <si>
    <t>Interval</t>
  </si>
  <si>
    <t>Promitg</t>
  </si>
  <si>
    <t>desv stand</t>
  </si>
  <si>
    <t>Max</t>
  </si>
  <si>
    <t>min</t>
  </si>
  <si>
    <t>Distr. Normal</t>
  </si>
  <si>
    <t>L'error promig de l'Sports Tracker es el 4,46% amb un +- 4,17</t>
  </si>
  <si>
    <t>Errors% Alçada màxima a ST.</t>
  </si>
  <si>
    <t>L'error promig de l'Sports Tracker es el 3,34% amb un +- 2,4%</t>
  </si>
  <si>
    <t>4,66</t>
  </si>
  <si>
    <t>Errors % distància a OM.</t>
  </si>
  <si>
    <t>Desviació standard</t>
  </si>
  <si>
    <t>L'error promig de l'Orux Maps es el -1,5% +- 4,28</t>
  </si>
  <si>
    <t>L'error promig de l'Orux Maps es del -2,1% amb un +- 4,3%</t>
  </si>
  <si>
    <t>-0,46</t>
  </si>
  <si>
    <t>Errors % distància a WI</t>
  </si>
  <si>
    <t>L'error promig del Wikiloc es del 3,15% +- 1,50</t>
  </si>
  <si>
    <t>1 desv stand</t>
  </si>
  <si>
    <t>2 desv stand</t>
  </si>
  <si>
    <t>3 desv stand</t>
  </si>
  <si>
    <t>L'error promig de lWikiloc es del -1,21% amb un +- 4,1%</t>
  </si>
  <si>
    <t>-1,43</t>
  </si>
  <si>
    <t>Errors % distància a GPS</t>
  </si>
  <si>
    <t>L'error promig del GPS es del 4,3% +- 5,3%</t>
  </si>
  <si>
    <t>Errors% Alçada màxima a GPS</t>
  </si>
  <si>
    <t>L'error promig del GPS es del -0,24% amb un +- 0,56%</t>
  </si>
  <si>
    <t>Errors % distància a RE</t>
  </si>
  <si>
    <t>L'error promig del Relive es del -1,66% +- 3,24%</t>
  </si>
  <si>
    <t>Errors% Alçada màxima a RE</t>
  </si>
  <si>
    <t>L'error promig del Relive es del 3,3% +- 7,65%</t>
  </si>
  <si>
    <t>En aquest cas i degut a les poques dades que tinc, aquest número es poc fiable.</t>
  </si>
  <si>
    <t>Comparació dades del GPS amb diferents DEM</t>
  </si>
  <si>
    <t xml:space="preserve"> 24/4/2021   La Mola </t>
  </si>
  <si>
    <t>La Mola per les canals de les Bruixes i can Pobla</t>
  </si>
  <si>
    <t>25/4/2021 Sortida circular en btt a Gallecs</t>
  </si>
  <si>
    <t>31/5/2021 i 3/6/2021 La Mola pel camí del Monjos (sols pujada)</t>
  </si>
  <si>
    <t>DEM World on line</t>
  </si>
  <si>
    <t>DEM ICGC</t>
  </si>
  <si>
    <t>Real s/mapa</t>
  </si>
  <si>
    <t xml:space="preserve"> GPS 31</t>
  </si>
  <si>
    <t>GPS 3</t>
  </si>
  <si>
    <t>ST 31</t>
  </si>
  <si>
    <t>ST  3</t>
  </si>
  <si>
    <t>WI 31</t>
  </si>
  <si>
    <t>WI  3</t>
  </si>
  <si>
    <t>Distància km</t>
  </si>
  <si>
    <t>Desnivell pujada m</t>
  </si>
  <si>
    <t>Desnivell baixada m</t>
  </si>
  <si>
    <t>Alçada mínima m</t>
  </si>
  <si>
    <t>Alçada Màxima m</t>
  </si>
  <si>
    <t>Conclusions.-</t>
  </si>
  <si>
    <t>Els DEM també donen errors i quan més grans son com per exemple el de tot el mon, els errors son considerables.</t>
  </si>
  <si>
    <t>Entre GPS i DEM, doncs jo hem quedo amb el GPS sempre i quan estigui  calibrat al començar la sortida.</t>
  </si>
  <si>
    <t>30/5/2021 --3/6/2021-- 9/6/2021 La Mola pel camí del Monjos (sols pujada)</t>
  </si>
  <si>
    <t xml:space="preserve"> GPS 30</t>
  </si>
  <si>
    <t>GPS 9</t>
  </si>
  <si>
    <t>ST 30</t>
  </si>
  <si>
    <t>ST 9</t>
  </si>
  <si>
    <t>WI 30</t>
  </si>
  <si>
    <t>WI 9</t>
  </si>
  <si>
    <t xml:space="preserve"> GPS </t>
  </si>
  <si>
    <t xml:space="preserve">ST </t>
  </si>
  <si>
    <t xml:space="preserve">WI </t>
  </si>
  <si>
    <t>WI 2</t>
  </si>
  <si>
    <r>
      <rPr>
        <b/>
        <sz val="11"/>
        <color rgb="FF000000"/>
        <rFont val="Arial1"/>
      </rPr>
      <t xml:space="preserve">Alçada Max.  </t>
    </r>
    <r>
      <rPr>
        <sz val="11"/>
        <color rgb="FF000000"/>
        <rFont val="Arial1"/>
      </rPr>
      <t xml:space="preserve">      Diferències Màximes respecte al mapa</t>
    </r>
  </si>
  <si>
    <r>
      <rPr>
        <b/>
        <sz val="11"/>
        <color rgb="FF000000"/>
        <rFont val="Arial1"/>
      </rPr>
      <t>Alçada min.</t>
    </r>
    <r>
      <rPr>
        <sz val="11"/>
        <color rgb="FF000000"/>
        <rFont val="Arial1"/>
      </rPr>
      <t xml:space="preserve">        Diferències Màximes respecte al mapa</t>
    </r>
  </si>
  <si>
    <r>
      <rPr>
        <b/>
        <sz val="11"/>
        <color rgb="FF000000"/>
        <rFont val="Arial1"/>
      </rPr>
      <t>Alçada min.</t>
    </r>
    <r>
      <rPr>
        <sz val="11"/>
        <color rgb="FF000000"/>
        <rFont val="Arial1"/>
      </rPr>
      <t xml:space="preserve">   Diferències Màximes respecte al mapa</t>
    </r>
  </si>
  <si>
    <r>
      <rPr>
        <b/>
        <sz val="11"/>
        <color rgb="FF000000"/>
        <rFont val="Arial1"/>
      </rPr>
      <t>Alçada Max</t>
    </r>
    <r>
      <rPr>
        <sz val="11"/>
        <color rgb="FF000000"/>
        <rFont val="Arial1"/>
      </rPr>
      <t>.      Diferències Màximes respecte al mapa</t>
    </r>
  </si>
  <si>
    <t>Monestir de Montserrat - torrent Sta Maria  (sols anar)</t>
  </si>
  <si>
    <t xml:space="preserve">Rang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</si>
</sst>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
    <numFmt numFmtId="165" formatCode="h&quot;:&quot;mm"/>
    <numFmt numFmtId="166" formatCode="#,##0.00&quot; &quot;[$€-403];[Red]&quot;-&quot;#,##0.00&quot; &quot;[$€-403]"/>
  </numFmts>
  <fonts count="10">
    <font>
      <sz val="11"/>
      <color rgb="FF000000"/>
      <name val="Arial1"/>
    </font>
    <font>
      <b/>
      <i/>
      <sz val="16"/>
      <color rgb="FF000000"/>
      <name val="Arial1"/>
    </font>
    <font>
      <b/>
      <i/>
      <u/>
      <sz val="11"/>
      <color rgb="FF000000"/>
      <name val="Arial1"/>
    </font>
    <font>
      <b/>
      <sz val="11"/>
      <color rgb="FF000000"/>
      <name val="Arial1"/>
    </font>
    <font>
      <sz val="9"/>
      <color rgb="FF000000"/>
      <name val="Arial1"/>
    </font>
    <font>
      <strike/>
      <sz val="9"/>
      <color rgb="FF000000"/>
      <name val="Arial1"/>
    </font>
    <font>
      <sz val="10"/>
      <color rgb="FF000000"/>
      <name val="Arial1"/>
    </font>
    <font>
      <b/>
      <sz val="10"/>
      <color rgb="FF000000"/>
      <name val="Arial1"/>
    </font>
    <font>
      <b/>
      <sz val="12"/>
      <color rgb="FF000000"/>
      <name val="Arial1"/>
    </font>
    <font>
      <b/>
      <sz val="9"/>
      <color rgb="FF000000"/>
      <name val="Arial1"/>
    </font>
  </fonts>
  <fills count="38">
    <fill>
      <patternFill patternType="none"/>
    </fill>
    <fill>
      <patternFill patternType="gray125"/>
    </fill>
    <fill>
      <patternFill patternType="solid">
        <fgColor rgb="FFC0C0C0"/>
        <bgColor rgb="FFC0C0C0"/>
      </patternFill>
    </fill>
    <fill>
      <patternFill patternType="solid">
        <fgColor rgb="FF00FFFF"/>
        <bgColor rgb="FF00FFFF"/>
      </patternFill>
    </fill>
    <fill>
      <patternFill patternType="solid">
        <fgColor rgb="FFE6E6E6"/>
        <bgColor rgb="FFE6E6E6"/>
      </patternFill>
    </fill>
    <fill>
      <patternFill patternType="solid">
        <fgColor rgb="FF83CAFF"/>
        <bgColor rgb="FF83CAFF"/>
      </patternFill>
    </fill>
    <fill>
      <patternFill patternType="solid">
        <fgColor rgb="FFE6E64C"/>
        <bgColor rgb="FFE6E64C"/>
      </patternFill>
    </fill>
    <fill>
      <patternFill patternType="solid">
        <fgColor rgb="FF3DEB3D"/>
        <bgColor rgb="FF3DEB3D"/>
      </patternFill>
    </fill>
    <fill>
      <patternFill patternType="solid">
        <fgColor rgb="FFFFD320"/>
        <bgColor rgb="FFFFD320"/>
      </patternFill>
    </fill>
    <fill>
      <patternFill patternType="solid">
        <fgColor rgb="FFFFCC99"/>
        <bgColor rgb="FFFFCC99"/>
      </patternFill>
    </fill>
    <fill>
      <patternFill patternType="solid">
        <fgColor rgb="FF7DA647"/>
        <bgColor rgb="FF7DA647"/>
      </patternFill>
    </fill>
    <fill>
      <patternFill patternType="solid">
        <fgColor rgb="FFCCFFFF"/>
        <bgColor rgb="FFCCFFFF"/>
      </patternFill>
    </fill>
    <fill>
      <patternFill patternType="solid">
        <fgColor rgb="FF9999FF"/>
        <bgColor rgb="FF9999FF"/>
      </patternFill>
    </fill>
    <fill>
      <patternFill patternType="solid">
        <fgColor rgb="FFE6E6FF"/>
        <bgColor rgb="FFE6E6FF"/>
      </patternFill>
    </fill>
    <fill>
      <patternFill patternType="solid">
        <fgColor rgb="FFFFFF00"/>
        <bgColor rgb="FFFFFF00"/>
      </patternFill>
    </fill>
    <fill>
      <patternFill patternType="solid">
        <fgColor rgb="FF00DCFF"/>
        <bgColor rgb="FF00DCFF"/>
      </patternFill>
    </fill>
    <fill>
      <patternFill patternType="solid">
        <fgColor rgb="FF47B8B8"/>
        <bgColor rgb="FF47B8B8"/>
      </patternFill>
    </fill>
    <fill>
      <patternFill patternType="solid">
        <fgColor rgb="FF33CC66"/>
        <bgColor rgb="FF33CC66"/>
      </patternFill>
    </fill>
    <fill>
      <patternFill patternType="solid">
        <fgColor rgb="FF94BD5E"/>
        <bgColor rgb="FF94BD5E"/>
      </patternFill>
    </fill>
    <fill>
      <patternFill patternType="solid">
        <fgColor rgb="FFF4B084"/>
        <bgColor rgb="FFF4B084"/>
      </patternFill>
    </fill>
    <fill>
      <patternFill patternType="solid">
        <fgColor rgb="FFD9E1F2"/>
        <bgColor rgb="FFD9E1F2"/>
      </patternFill>
    </fill>
    <fill>
      <patternFill patternType="solid">
        <fgColor rgb="FFFFFFFF"/>
        <bgColor rgb="FFFFFFFF"/>
      </patternFill>
    </fill>
    <fill>
      <patternFill patternType="solid">
        <fgColor rgb="FFBFBFBF"/>
        <bgColor rgb="FFBFBFBF"/>
      </patternFill>
    </fill>
    <fill>
      <patternFill patternType="solid">
        <fgColor rgb="FFF2F2F2"/>
        <bgColor rgb="FFF2F2F2"/>
      </patternFill>
    </fill>
    <fill>
      <patternFill patternType="solid">
        <fgColor rgb="FFEEEEEE"/>
        <bgColor rgb="FFEEEEEE"/>
      </patternFill>
    </fill>
    <fill>
      <patternFill patternType="solid">
        <fgColor rgb="FFE7E6E6"/>
        <bgColor rgb="FFE7E6E6"/>
      </patternFill>
    </fill>
    <fill>
      <patternFill patternType="solid">
        <fgColor rgb="FFFCE4D6"/>
        <bgColor rgb="FFFCE4D6"/>
      </patternFill>
    </fill>
    <fill>
      <patternFill patternType="solid">
        <fgColor rgb="FF92D050"/>
        <bgColor rgb="FF92D050"/>
      </patternFill>
    </fill>
    <fill>
      <patternFill patternType="solid">
        <fgColor rgb="FF9BC2E6"/>
        <bgColor rgb="FF9BC2E6"/>
      </patternFill>
    </fill>
    <fill>
      <patternFill patternType="solid">
        <fgColor rgb="FFFFE699"/>
        <bgColor rgb="FFFFE699"/>
      </patternFill>
    </fill>
    <fill>
      <patternFill patternType="solid">
        <fgColor rgb="FF808080"/>
        <bgColor rgb="FF808080"/>
      </patternFill>
    </fill>
    <fill>
      <patternFill patternType="solid">
        <fgColor rgb="FFD9D9D9"/>
        <bgColor rgb="FFD9D9D9"/>
      </patternFill>
    </fill>
    <fill>
      <patternFill patternType="solid">
        <fgColor rgb="FFFF0000"/>
        <bgColor rgb="FFFF0000"/>
      </patternFill>
    </fill>
    <fill>
      <patternFill patternType="solid">
        <fgColor rgb="FF00B0F0"/>
        <bgColor rgb="FF00B0F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s>
  <borders count="86">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diagonal/>
    </border>
    <border>
      <left/>
      <right/>
      <top style="medium">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top/>
      <bottom/>
      <diagonal/>
    </border>
    <border>
      <left style="thin">
        <color rgb="FF000000"/>
      </left>
      <right style="medium">
        <color rgb="FF000000"/>
      </right>
      <top style="medium">
        <color rgb="FF000000"/>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medium">
        <color rgb="FF000000"/>
      </top>
      <bottom style="thin">
        <color rgb="FF000000"/>
      </bottom>
      <diagonal/>
    </border>
    <border>
      <left/>
      <right/>
      <top style="thin">
        <color rgb="FF000000"/>
      </top>
      <bottom/>
      <diagonal/>
    </border>
    <border>
      <left/>
      <right/>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6" fontId="2" fillId="0" borderId="0" applyBorder="0" applyProtection="0"/>
  </cellStyleXfs>
  <cellXfs count="501">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3" fillId="2" borderId="0" xfId="0" applyFont="1" applyFill="1" applyAlignment="1">
      <alignment horizontal="center"/>
    </xf>
    <xf numFmtId="0" fontId="3" fillId="3" borderId="0" xfId="0" applyFont="1" applyFill="1" applyAlignment="1">
      <alignment horizontal="center"/>
    </xf>
    <xf numFmtId="0" fontId="3" fillId="4"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0" fontId="3" fillId="9" borderId="0" xfId="0" applyFont="1" applyFill="1" applyAlignment="1">
      <alignment horizontal="center"/>
    </xf>
    <xf numFmtId="0" fontId="3" fillId="10" borderId="0" xfId="0" applyFont="1" applyFill="1" applyAlignment="1">
      <alignment horizontal="center"/>
    </xf>
    <xf numFmtId="0" fontId="3" fillId="11" borderId="0" xfId="0" applyFont="1" applyFill="1" applyAlignment="1">
      <alignment horizontal="center"/>
    </xf>
    <xf numFmtId="0" fontId="3" fillId="0" borderId="0" xfId="0" applyFont="1" applyFill="1" applyAlignment="1">
      <alignment horizontal="center"/>
    </xf>
    <xf numFmtId="2" fontId="0" fillId="2" borderId="0" xfId="0" applyNumberFormat="1"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0" borderId="0" xfId="0" applyFill="1"/>
    <xf numFmtId="0" fontId="0" fillId="2" borderId="0" xfId="0" applyFill="1"/>
    <xf numFmtId="0" fontId="3" fillId="0" borderId="0" xfId="0" applyFont="1" applyAlignment="1">
      <alignment horizontal="left"/>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0" borderId="0" xfId="0" applyFill="1" applyAlignment="1">
      <alignment horizontal="center"/>
    </xf>
    <xf numFmtId="0" fontId="3" fillId="0" borderId="0" xfId="0" applyFont="1" applyFill="1"/>
    <xf numFmtId="0" fontId="3" fillId="12" borderId="0" xfId="0" applyFont="1" applyFill="1" applyAlignment="1">
      <alignment horizontal="center"/>
    </xf>
    <xf numFmtId="0" fontId="3" fillId="13" borderId="0" xfId="0" applyFont="1" applyFill="1" applyAlignment="1">
      <alignment horizontal="center"/>
    </xf>
    <xf numFmtId="0" fontId="3" fillId="14" borderId="0" xfId="0" applyFont="1" applyFill="1" applyAlignment="1">
      <alignment horizontal="center"/>
    </xf>
    <xf numFmtId="0" fontId="3" fillId="15" borderId="0" xfId="0" applyFont="1" applyFill="1" applyAlignment="1">
      <alignment horizontal="center"/>
    </xf>
    <xf numFmtId="0" fontId="3" fillId="16" borderId="0" xfId="0" applyFont="1" applyFill="1" applyAlignment="1">
      <alignment horizontal="center"/>
    </xf>
    <xf numFmtId="0" fontId="3" fillId="17" borderId="0" xfId="0" applyFont="1" applyFill="1" applyAlignment="1">
      <alignment horizontal="center"/>
    </xf>
    <xf numFmtId="0" fontId="3" fillId="18" borderId="0" xfId="0" applyFont="1" applyFill="1" applyAlignment="1">
      <alignment horizontal="center"/>
    </xf>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2" borderId="0" xfId="0" applyFill="1" applyAlignment="1">
      <alignment horizontal="center"/>
    </xf>
    <xf numFmtId="0" fontId="0" fillId="13" borderId="0" xfId="0" applyFill="1" applyAlignment="1">
      <alignment horizontal="center"/>
    </xf>
    <xf numFmtId="0" fontId="0" fillId="14" borderId="0" xfId="0" applyFill="1" applyAlignment="1">
      <alignment horizontal="center"/>
    </xf>
    <xf numFmtId="0" fontId="0" fillId="15" borderId="0" xfId="0" applyFill="1" applyAlignment="1">
      <alignment horizontal="center"/>
    </xf>
    <xf numFmtId="0" fontId="0" fillId="16" borderId="0" xfId="0" applyFill="1" applyAlignment="1">
      <alignment horizontal="center"/>
    </xf>
    <xf numFmtId="0" fontId="0" fillId="17" borderId="0" xfId="0" applyFill="1" applyAlignment="1">
      <alignment horizontal="center"/>
    </xf>
    <xf numFmtId="0" fontId="0" fillId="18" borderId="0" xfId="0" applyFill="1" applyAlignment="1">
      <alignment horizontal="center"/>
    </xf>
    <xf numFmtId="0" fontId="3" fillId="0" borderId="0" xfId="0" applyFont="1" applyFill="1" applyAlignment="1">
      <alignment horizontal="left"/>
    </xf>
    <xf numFmtId="164" fontId="3" fillId="8" borderId="0" xfId="0" applyNumberFormat="1" applyFont="1" applyFill="1" applyAlignment="1">
      <alignment horizontal="center"/>
    </xf>
    <xf numFmtId="164" fontId="3" fillId="13" borderId="0" xfId="0" applyNumberFormat="1" applyFont="1" applyFill="1" applyAlignment="1">
      <alignment horizontal="center"/>
    </xf>
    <xf numFmtId="164" fontId="3" fillId="12" borderId="0" xfId="0" applyNumberFormat="1" applyFont="1" applyFill="1" applyAlignment="1">
      <alignment horizontal="center"/>
    </xf>
    <xf numFmtId="164" fontId="3" fillId="19" borderId="0" xfId="0" applyNumberFormat="1" applyFont="1" applyFill="1" applyAlignment="1">
      <alignment horizontal="center"/>
    </xf>
    <xf numFmtId="0" fontId="3" fillId="20" borderId="0" xfId="0" applyFont="1" applyFill="1" applyAlignment="1">
      <alignment horizontal="center"/>
    </xf>
    <xf numFmtId="164" fontId="3" fillId="0" borderId="0" xfId="0" applyNumberFormat="1" applyFont="1" applyFill="1" applyAlignment="1">
      <alignment horizontal="center"/>
    </xf>
    <xf numFmtId="2" fontId="0" fillId="12" borderId="0" xfId="0" applyNumberFormat="1" applyFill="1" applyAlignment="1">
      <alignment horizontal="center"/>
    </xf>
    <xf numFmtId="0" fontId="0" fillId="19" borderId="0" xfId="0" applyFill="1" applyAlignment="1">
      <alignment horizontal="center"/>
    </xf>
    <xf numFmtId="0" fontId="0" fillId="20" borderId="0" xfId="0" applyFill="1" applyAlignment="1">
      <alignment horizontal="center"/>
    </xf>
    <xf numFmtId="2" fontId="0" fillId="13" borderId="0" xfId="0" applyNumberFormat="1" applyFill="1" applyAlignment="1">
      <alignment horizontal="center"/>
    </xf>
    <xf numFmtId="0" fontId="0" fillId="21" borderId="0" xfId="0" applyFill="1" applyAlignment="1">
      <alignment horizontal="center"/>
    </xf>
    <xf numFmtId="2" fontId="0" fillId="0" borderId="0" xfId="0" applyNumberFormat="1" applyFill="1" applyAlignment="1">
      <alignment horizontal="center"/>
    </xf>
    <xf numFmtId="0" fontId="4" fillId="0" borderId="0" xfId="0" applyFont="1"/>
    <xf numFmtId="0" fontId="4" fillId="0" borderId="0" xfId="0" applyFont="1" applyAlignment="1">
      <alignment horizontal="justify" wrapText="1"/>
    </xf>
    <xf numFmtId="0" fontId="4" fillId="0" borderId="0" xfId="0" applyFont="1" applyAlignment="1">
      <alignment horizontal="justify"/>
    </xf>
    <xf numFmtId="0" fontId="0" fillId="0" borderId="0" xfId="0" applyAlignment="1">
      <alignment horizontal="justify"/>
    </xf>
    <xf numFmtId="0" fontId="4" fillId="0" borderId="0" xfId="0" applyFont="1" applyAlignment="1">
      <alignment wrapText="1"/>
    </xf>
    <xf numFmtId="0" fontId="5" fillId="0" borderId="0" xfId="0" applyFont="1"/>
    <xf numFmtId="0" fontId="6" fillId="0" borderId="0" xfId="0" applyFont="1" applyAlignment="1">
      <alignment horizontal="right"/>
    </xf>
    <xf numFmtId="0" fontId="6" fillId="0" borderId="0" xfId="0" applyFont="1" applyAlignment="1"/>
    <xf numFmtId="0" fontId="7" fillId="0" borderId="1" xfId="0" applyFont="1" applyBorder="1" applyAlignment="1">
      <alignment horizontal="right" vertical="top"/>
    </xf>
    <xf numFmtId="0" fontId="6" fillId="0" borderId="2" xfId="0" applyFont="1" applyBorder="1" applyAlignment="1">
      <alignment wrapText="1"/>
    </xf>
    <xf numFmtId="0" fontId="6" fillId="0" borderId="3" xfId="0" applyFont="1" applyBorder="1" applyAlignment="1">
      <alignment horizontal="right"/>
    </xf>
    <xf numFmtId="0" fontId="6" fillId="0" borderId="4" xfId="0" applyFont="1" applyBorder="1" applyAlignment="1"/>
    <xf numFmtId="0" fontId="6" fillId="0" borderId="4" xfId="0" applyFont="1" applyBorder="1" applyAlignment="1">
      <alignment wrapText="1"/>
    </xf>
    <xf numFmtId="0" fontId="6" fillId="0" borderId="5" xfId="0" applyFont="1" applyBorder="1" applyAlignment="1">
      <alignment horizontal="right"/>
    </xf>
    <xf numFmtId="0" fontId="6" fillId="0" borderId="6" xfId="0" applyFont="1" applyBorder="1" applyAlignment="1">
      <alignment wrapText="1"/>
    </xf>
    <xf numFmtId="0" fontId="6" fillId="22" borderId="0" xfId="0" applyFont="1" applyFill="1" applyAlignment="1">
      <alignment horizontal="right"/>
    </xf>
    <xf numFmtId="0" fontId="6" fillId="22" borderId="0" xfId="0" applyFont="1" applyFill="1" applyAlignment="1"/>
    <xf numFmtId="0" fontId="7" fillId="0" borderId="2" xfId="0" applyFont="1" applyBorder="1" applyAlignment="1">
      <alignment horizontal="right" vertical="top"/>
    </xf>
    <xf numFmtId="0" fontId="6" fillId="0" borderId="7" xfId="0" applyFont="1" applyBorder="1" applyAlignment="1">
      <alignment wrapText="1"/>
    </xf>
    <xf numFmtId="0" fontId="6" fillId="0" borderId="4" xfId="0" applyFont="1" applyBorder="1" applyAlignment="1">
      <alignment horizontal="right"/>
    </xf>
    <xf numFmtId="0" fontId="6" fillId="0" borderId="8" xfId="0" applyFont="1" applyBorder="1" applyAlignment="1"/>
    <xf numFmtId="0" fontId="6" fillId="0" borderId="8" xfId="0" applyFont="1" applyBorder="1" applyAlignment="1">
      <alignment wrapText="1"/>
    </xf>
    <xf numFmtId="0" fontId="6" fillId="0" borderId="6" xfId="0" applyFont="1" applyBorder="1" applyAlignment="1">
      <alignment horizontal="right"/>
    </xf>
    <xf numFmtId="0" fontId="6" fillId="0" borderId="9" xfId="0" applyFont="1" applyBorder="1" applyAlignment="1">
      <alignment wrapText="1"/>
    </xf>
    <xf numFmtId="0" fontId="7" fillId="0" borderId="10" xfId="0" applyFont="1" applyBorder="1" applyAlignment="1">
      <alignment horizontal="right" vertical="top"/>
    </xf>
    <xf numFmtId="0" fontId="6" fillId="0" borderId="11" xfId="0" applyFont="1" applyBorder="1" applyAlignment="1">
      <alignment wrapText="1"/>
    </xf>
    <xf numFmtId="0" fontId="7" fillId="22" borderId="1" xfId="0" applyFont="1" applyFill="1" applyBorder="1" applyAlignment="1">
      <alignment horizontal="right" vertical="top"/>
    </xf>
    <xf numFmtId="0" fontId="6" fillId="22" borderId="7" xfId="0" applyFont="1" applyFill="1" applyBorder="1" applyAlignment="1">
      <alignment wrapText="1"/>
    </xf>
    <xf numFmtId="0" fontId="7" fillId="0" borderId="2" xfId="0" applyFont="1" applyBorder="1" applyAlignment="1">
      <alignment horizontal="right"/>
    </xf>
    <xf numFmtId="0" fontId="6" fillId="0" borderId="7" xfId="0" applyFont="1" applyBorder="1" applyAlignment="1"/>
    <xf numFmtId="0" fontId="6" fillId="22" borderId="4" xfId="0" applyFont="1" applyFill="1" applyBorder="1" applyAlignment="1">
      <alignment horizontal="right"/>
    </xf>
    <xf numFmtId="0" fontId="6" fillId="22" borderId="8" xfId="0" applyFont="1" applyFill="1" applyBorder="1" applyAlignment="1"/>
    <xf numFmtId="0" fontId="7" fillId="0" borderId="2" xfId="0" applyFont="1" applyBorder="1" applyAlignment="1">
      <alignment horizontal="right" wrapText="1"/>
    </xf>
    <xf numFmtId="0" fontId="7" fillId="0" borderId="12" xfId="0" applyFont="1" applyBorder="1" applyAlignment="1">
      <alignment horizontal="right" vertical="top"/>
    </xf>
    <xf numFmtId="0" fontId="6" fillId="0" borderId="10" xfId="0" applyFont="1" applyBorder="1" applyAlignment="1">
      <alignment wrapText="1"/>
    </xf>
    <xf numFmtId="0" fontId="8" fillId="0" borderId="0" xfId="0" applyFont="1"/>
    <xf numFmtId="0" fontId="8" fillId="23" borderId="1" xfId="0" applyFont="1" applyFill="1" applyBorder="1" applyAlignment="1">
      <alignment horizontal="center"/>
    </xf>
    <xf numFmtId="0" fontId="8" fillId="24" borderId="13" xfId="0" applyFont="1" applyFill="1" applyBorder="1" applyAlignment="1">
      <alignment horizontal="center" vertical="center"/>
    </xf>
    <xf numFmtId="0" fontId="8" fillId="24" borderId="14" xfId="0" applyFont="1" applyFill="1" applyBorder="1" applyAlignment="1">
      <alignment horizontal="center" vertical="center"/>
    </xf>
    <xf numFmtId="0" fontId="3" fillId="0" borderId="15" xfId="0" applyFont="1" applyBorder="1" applyAlignment="1">
      <alignment horizontal="justify"/>
    </xf>
    <xf numFmtId="0" fontId="3" fillId="23" borderId="1" xfId="0" applyFont="1" applyFill="1" applyBorder="1" applyAlignment="1">
      <alignment horizontal="center" wrapText="1"/>
    </xf>
    <xf numFmtId="0" fontId="3" fillId="23" borderId="16" xfId="0" applyFont="1" applyFill="1" applyBorder="1" applyAlignment="1">
      <alignment horizontal="center" wrapText="1"/>
    </xf>
    <xf numFmtId="0" fontId="3" fillId="23" borderId="17" xfId="0" applyFont="1" applyFill="1" applyBorder="1" applyAlignment="1">
      <alignment horizontal="center"/>
    </xf>
    <xf numFmtId="0" fontId="3" fillId="23" borderId="7" xfId="0" applyFont="1" applyFill="1" applyBorder="1" applyAlignment="1">
      <alignment horizontal="center"/>
    </xf>
    <xf numFmtId="0" fontId="3" fillId="23" borderId="18" xfId="0" applyFont="1" applyFill="1" applyBorder="1" applyAlignment="1">
      <alignment horizontal="center" wrapText="1"/>
    </xf>
    <xf numFmtId="0" fontId="3" fillId="23" borderId="19" xfId="0" applyFont="1" applyFill="1" applyBorder="1" applyAlignment="1">
      <alignment horizontal="center" wrapText="1"/>
    </xf>
    <xf numFmtId="0" fontId="3" fillId="23" borderId="20" xfId="0" applyFont="1" applyFill="1" applyBorder="1" applyAlignment="1">
      <alignment horizontal="center" wrapText="1"/>
    </xf>
    <xf numFmtId="0" fontId="3" fillId="23" borderId="21" xfId="0" applyFont="1" applyFill="1" applyBorder="1" applyAlignment="1">
      <alignment horizontal="center" wrapText="1"/>
    </xf>
    <xf numFmtId="0" fontId="3" fillId="23" borderId="20" xfId="0" applyFont="1" applyFill="1" applyBorder="1" applyAlignment="1">
      <alignment horizontal="center"/>
    </xf>
    <xf numFmtId="0" fontId="3" fillId="23" borderId="22" xfId="0" applyFont="1" applyFill="1" applyBorder="1" applyAlignment="1">
      <alignment horizontal="center"/>
    </xf>
    <xf numFmtId="0" fontId="3" fillId="0" borderId="23" xfId="0" applyFont="1" applyBorder="1"/>
    <xf numFmtId="2" fontId="0" fillId="22" borderId="24" xfId="0" applyNumberFormat="1" applyFill="1" applyBorder="1"/>
    <xf numFmtId="2" fontId="0" fillId="23" borderId="25" xfId="0" applyNumberFormat="1" applyFill="1" applyBorder="1"/>
    <xf numFmtId="2" fontId="0" fillId="23" borderId="26" xfId="0" applyNumberFormat="1" applyFill="1" applyBorder="1"/>
    <xf numFmtId="0" fontId="0" fillId="22" borderId="15" xfId="0" applyFill="1" applyBorder="1"/>
    <xf numFmtId="2" fontId="0" fillId="23" borderId="27" xfId="0" applyNumberFormat="1" applyFill="1" applyBorder="1"/>
    <xf numFmtId="0" fontId="0" fillId="23" borderId="0" xfId="0" applyFill="1"/>
    <xf numFmtId="0" fontId="0" fillId="23" borderId="28" xfId="0" applyFill="1" applyBorder="1"/>
    <xf numFmtId="2" fontId="0" fillId="23" borderId="29" xfId="0" applyNumberFormat="1" applyFill="1" applyBorder="1"/>
    <xf numFmtId="0" fontId="0" fillId="23" borderId="23" xfId="0" applyFill="1" applyBorder="1"/>
    <xf numFmtId="0" fontId="0" fillId="23" borderId="30" xfId="0" applyFill="1" applyBorder="1"/>
    <xf numFmtId="0" fontId="0" fillId="23" borderId="31" xfId="0" applyFill="1" applyBorder="1"/>
    <xf numFmtId="2" fontId="0" fillId="23" borderId="23" xfId="0" applyNumberFormat="1" applyFill="1" applyBorder="1"/>
    <xf numFmtId="0" fontId="0" fillId="23" borderId="32" xfId="0" applyFill="1" applyBorder="1"/>
    <xf numFmtId="0" fontId="0" fillId="22" borderId="33" xfId="0" applyFill="1" applyBorder="1"/>
    <xf numFmtId="2" fontId="0" fillId="23" borderId="34" xfId="0" applyNumberFormat="1" applyFill="1" applyBorder="1"/>
    <xf numFmtId="0" fontId="0" fillId="23" borderId="35" xfId="0" applyFill="1" applyBorder="1"/>
    <xf numFmtId="0" fontId="0" fillId="22" borderId="23" xfId="0" applyFill="1" applyBorder="1"/>
    <xf numFmtId="2" fontId="0" fillId="23" borderId="28" xfId="0" applyNumberFormat="1" applyFill="1" applyBorder="1"/>
    <xf numFmtId="2" fontId="0" fillId="23" borderId="19" xfId="0" applyNumberFormat="1" applyFill="1" applyBorder="1"/>
    <xf numFmtId="2" fontId="0" fillId="23" borderId="21" xfId="0" applyNumberFormat="1" applyFill="1" applyBorder="1"/>
    <xf numFmtId="2" fontId="0" fillId="23" borderId="32" xfId="0" applyNumberFormat="1" applyFill="1" applyBorder="1"/>
    <xf numFmtId="0" fontId="3" fillId="0" borderId="36" xfId="0" applyFont="1" applyBorder="1"/>
    <xf numFmtId="0" fontId="0" fillId="22" borderId="37" xfId="0" applyFill="1" applyBorder="1"/>
    <xf numFmtId="2" fontId="0" fillId="23" borderId="38" xfId="0" applyNumberFormat="1" applyFill="1" applyBorder="1"/>
    <xf numFmtId="0" fontId="0" fillId="23" borderId="39" xfId="0" applyFill="1" applyBorder="1"/>
    <xf numFmtId="0" fontId="0" fillId="22" borderId="36" xfId="0" applyFill="1" applyBorder="1"/>
    <xf numFmtId="0" fontId="0" fillId="23" borderId="38" xfId="0" applyFill="1" applyBorder="1"/>
    <xf numFmtId="0" fontId="0" fillId="23" borderId="40" xfId="0" applyFill="1" applyBorder="1"/>
    <xf numFmtId="0" fontId="0" fillId="23" borderId="41" xfId="0" applyFill="1" applyBorder="1"/>
    <xf numFmtId="0" fontId="0" fillId="23" borderId="36" xfId="0" applyFill="1" applyBorder="1"/>
    <xf numFmtId="0" fontId="0" fillId="21" borderId="0" xfId="0" applyFill="1"/>
    <xf numFmtId="0" fontId="6" fillId="0" borderId="0" xfId="0" applyFont="1" applyAlignment="1">
      <alignment wrapText="1"/>
    </xf>
    <xf numFmtId="0" fontId="3" fillId="23" borderId="42" xfId="0" applyFont="1" applyFill="1" applyBorder="1" applyAlignment="1">
      <alignment horizontal="center"/>
    </xf>
    <xf numFmtId="0" fontId="3" fillId="23" borderId="0" xfId="0" applyFont="1" applyFill="1" applyAlignment="1">
      <alignment horizontal="center" wrapText="1"/>
    </xf>
    <xf numFmtId="0" fontId="3" fillId="23" borderId="43" xfId="0" applyFont="1" applyFill="1" applyBorder="1" applyAlignment="1">
      <alignment horizontal="center" wrapText="1"/>
    </xf>
    <xf numFmtId="0" fontId="3" fillId="23" borderId="0" xfId="0" applyFont="1" applyFill="1" applyAlignment="1">
      <alignment horizontal="center"/>
    </xf>
    <xf numFmtId="0" fontId="0" fillId="25" borderId="44" xfId="0" applyFill="1" applyBorder="1"/>
    <xf numFmtId="2" fontId="0" fillId="23" borderId="13" xfId="0" applyNumberFormat="1" applyFill="1" applyBorder="1"/>
    <xf numFmtId="2" fontId="0" fillId="23" borderId="45" xfId="0" applyNumberFormat="1" applyFill="1" applyBorder="1"/>
    <xf numFmtId="0" fontId="0" fillId="25" borderId="1" xfId="0" applyFill="1" applyBorder="1"/>
    <xf numFmtId="2" fontId="0" fillId="23" borderId="46" xfId="0" applyNumberFormat="1" applyFill="1" applyBorder="1"/>
    <xf numFmtId="0" fontId="0" fillId="25" borderId="23" xfId="0" applyFill="1" applyBorder="1"/>
    <xf numFmtId="0" fontId="0" fillId="23" borderId="47" xfId="0" applyFill="1" applyBorder="1"/>
    <xf numFmtId="0" fontId="0" fillId="25" borderId="3" xfId="0" applyFill="1" applyBorder="1"/>
    <xf numFmtId="0" fontId="0" fillId="25" borderId="5" xfId="0" applyFill="1" applyBorder="1"/>
    <xf numFmtId="0" fontId="0" fillId="23" borderId="48" xfId="0" applyFill="1" applyBorder="1"/>
    <xf numFmtId="0" fontId="3" fillId="24" borderId="16" xfId="0" applyFont="1" applyFill="1" applyBorder="1" applyAlignment="1">
      <alignment horizontal="center" wrapText="1"/>
    </xf>
    <xf numFmtId="0" fontId="3" fillId="24" borderId="7" xfId="0" applyFont="1" applyFill="1" applyBorder="1" applyAlignment="1">
      <alignment horizontal="center"/>
    </xf>
    <xf numFmtId="0" fontId="3" fillId="25" borderId="0" xfId="0" applyFont="1" applyFill="1" applyAlignment="1">
      <alignment horizontal="center" wrapText="1"/>
    </xf>
    <xf numFmtId="0" fontId="3" fillId="25" borderId="43" xfId="0" applyFont="1" applyFill="1" applyBorder="1" applyAlignment="1">
      <alignment horizontal="center" wrapText="1"/>
    </xf>
    <xf numFmtId="0" fontId="3" fillId="25" borderId="0" xfId="0" applyFont="1" applyFill="1" applyAlignment="1">
      <alignment horizontal="center"/>
    </xf>
    <xf numFmtId="0" fontId="3" fillId="25" borderId="3" xfId="0" applyFont="1" applyFill="1" applyBorder="1" applyAlignment="1">
      <alignment horizontal="center" wrapText="1"/>
    </xf>
    <xf numFmtId="0" fontId="3" fillId="25" borderId="20" xfId="0" applyFont="1" applyFill="1" applyBorder="1" applyAlignment="1">
      <alignment horizontal="center" wrapText="1"/>
    </xf>
    <xf numFmtId="0" fontId="3" fillId="25" borderId="21" xfId="0" applyFont="1" applyFill="1" applyBorder="1" applyAlignment="1">
      <alignment horizontal="center" wrapText="1"/>
    </xf>
    <xf numFmtId="0" fontId="3" fillId="25" borderId="19" xfId="0" applyFont="1" applyFill="1" applyBorder="1" applyAlignment="1">
      <alignment horizontal="center" wrapText="1"/>
    </xf>
    <xf numFmtId="0" fontId="3" fillId="25" borderId="18" xfId="0" applyFont="1" applyFill="1" applyBorder="1" applyAlignment="1">
      <alignment horizontal="center" wrapText="1"/>
    </xf>
    <xf numFmtId="0" fontId="3" fillId="25" borderId="20" xfId="0" applyFont="1" applyFill="1" applyBorder="1" applyAlignment="1">
      <alignment horizontal="center"/>
    </xf>
    <xf numFmtId="0" fontId="3" fillId="25" borderId="22" xfId="0" applyFont="1" applyFill="1" applyBorder="1" applyAlignment="1">
      <alignment horizontal="center"/>
    </xf>
    <xf numFmtId="2" fontId="0" fillId="25" borderId="25" xfId="0" applyNumberFormat="1" applyFill="1" applyBorder="1"/>
    <xf numFmtId="2" fontId="0" fillId="25" borderId="26" xfId="0" applyNumberFormat="1" applyFill="1" applyBorder="1"/>
    <xf numFmtId="0" fontId="0" fillId="25" borderId="15" xfId="0" applyFill="1" applyBorder="1"/>
    <xf numFmtId="2" fontId="0" fillId="25" borderId="27" xfId="0" applyNumberFormat="1" applyFill="1" applyBorder="1"/>
    <xf numFmtId="0" fontId="0" fillId="25" borderId="31" xfId="0" applyFill="1" applyBorder="1"/>
    <xf numFmtId="0" fontId="0" fillId="25" borderId="30" xfId="0" applyFill="1" applyBorder="1"/>
    <xf numFmtId="0" fontId="0" fillId="25" borderId="28" xfId="0" applyFill="1" applyBorder="1"/>
    <xf numFmtId="0" fontId="0" fillId="25" borderId="32" xfId="0" applyFill="1" applyBorder="1"/>
    <xf numFmtId="2" fontId="0" fillId="25" borderId="28" xfId="0" applyNumberFormat="1" applyFill="1" applyBorder="1"/>
    <xf numFmtId="0" fontId="0" fillId="25" borderId="47" xfId="0" applyFill="1" applyBorder="1"/>
    <xf numFmtId="0" fontId="0" fillId="25" borderId="49" xfId="0" applyFill="1" applyBorder="1"/>
    <xf numFmtId="0" fontId="0" fillId="25" borderId="20" xfId="0" applyFill="1" applyBorder="1"/>
    <xf numFmtId="0" fontId="0" fillId="25" borderId="38" xfId="0" applyFill="1" applyBorder="1"/>
    <xf numFmtId="0" fontId="0" fillId="25" borderId="41" xfId="0" applyFill="1" applyBorder="1"/>
    <xf numFmtId="2" fontId="0" fillId="25" borderId="38" xfId="0" applyNumberFormat="1" applyFill="1" applyBorder="1"/>
    <xf numFmtId="0" fontId="0" fillId="25" borderId="48" xfId="0" applyFill="1" applyBorder="1"/>
    <xf numFmtId="0" fontId="0" fillId="25" borderId="39" xfId="0" applyFill="1" applyBorder="1"/>
    <xf numFmtId="0" fontId="0" fillId="25" borderId="36" xfId="0" applyFill="1" applyBorder="1"/>
    <xf numFmtId="0" fontId="0" fillId="25" borderId="40" xfId="0" applyFill="1" applyBorder="1"/>
    <xf numFmtId="2" fontId="0" fillId="0" borderId="0" xfId="0" applyNumberFormat="1" applyFill="1"/>
    <xf numFmtId="0" fontId="4" fillId="0" borderId="0" xfId="0" applyFont="1" applyFill="1"/>
    <xf numFmtId="0" fontId="3" fillId="24" borderId="43" xfId="0" applyFont="1" applyFill="1" applyBorder="1" applyAlignment="1">
      <alignment horizontal="center" wrapText="1"/>
    </xf>
    <xf numFmtId="0" fontId="3" fillId="24" borderId="0" xfId="0" applyFont="1" applyFill="1" applyAlignment="1">
      <alignment horizontal="center"/>
    </xf>
    <xf numFmtId="0" fontId="3" fillId="23" borderId="3" xfId="0" applyFont="1" applyFill="1" applyBorder="1" applyAlignment="1">
      <alignment horizontal="center" wrapText="1"/>
    </xf>
    <xf numFmtId="0" fontId="0" fillId="23" borderId="1" xfId="0" applyFill="1" applyBorder="1"/>
    <xf numFmtId="2" fontId="0" fillId="23" borderId="50" xfId="0" applyNumberFormat="1" applyFill="1" applyBorder="1"/>
    <xf numFmtId="2" fontId="0" fillId="23" borderId="42" xfId="0" applyNumberFormat="1" applyFill="1" applyBorder="1"/>
    <xf numFmtId="0" fontId="0" fillId="23" borderId="50" xfId="0" applyFill="1" applyBorder="1"/>
    <xf numFmtId="0" fontId="0" fillId="23" borderId="3" xfId="0" applyFill="1" applyBorder="1"/>
    <xf numFmtId="0" fontId="0" fillId="23" borderId="51" xfId="0" applyFill="1" applyBorder="1"/>
    <xf numFmtId="0" fontId="0" fillId="23" borderId="5" xfId="0" applyFill="1" applyBorder="1"/>
    <xf numFmtId="0" fontId="0" fillId="23" borderId="52" xfId="0" applyFill="1" applyBorder="1"/>
    <xf numFmtId="0" fontId="0" fillId="23" borderId="12" xfId="0" applyFill="1" applyBorder="1" applyAlignment="1">
      <alignment horizontal="center" wrapText="1"/>
    </xf>
    <xf numFmtId="0" fontId="3" fillId="24" borderId="53" xfId="0" applyFont="1" applyFill="1" applyBorder="1" applyAlignment="1">
      <alignment horizontal="center" wrapText="1"/>
    </xf>
    <xf numFmtId="0" fontId="3" fillId="24" borderId="11" xfId="0" applyFont="1" applyFill="1" applyBorder="1" applyAlignment="1">
      <alignment horizontal="center"/>
    </xf>
    <xf numFmtId="0" fontId="3" fillId="23" borderId="18" xfId="0" applyFont="1" applyFill="1" applyBorder="1" applyAlignment="1">
      <alignment horizontal="center"/>
    </xf>
    <xf numFmtId="0" fontId="3" fillId="0" borderId="54" xfId="0" applyFont="1" applyBorder="1"/>
    <xf numFmtId="2" fontId="0" fillId="24" borderId="42" xfId="0" applyNumberFormat="1" applyFill="1" applyBorder="1"/>
    <xf numFmtId="0" fontId="0" fillId="24" borderId="28" xfId="0" applyFill="1" applyBorder="1"/>
    <xf numFmtId="0" fontId="0" fillId="24" borderId="31" xfId="0" applyFill="1" applyBorder="1"/>
    <xf numFmtId="0" fontId="3" fillId="0" borderId="55" xfId="0" applyFont="1" applyBorder="1"/>
    <xf numFmtId="0" fontId="0" fillId="24" borderId="38" xfId="0" applyFill="1" applyBorder="1"/>
    <xf numFmtId="0" fontId="0" fillId="24" borderId="41" xfId="0" applyFill="1" applyBorder="1"/>
    <xf numFmtId="0" fontId="3" fillId="23" borderId="12" xfId="0" applyFont="1" applyFill="1" applyBorder="1" applyAlignment="1">
      <alignment horizontal="center" wrapText="1"/>
    </xf>
    <xf numFmtId="0" fontId="4" fillId="0" borderId="0" xfId="0" applyFont="1" applyFill="1" applyAlignment="1">
      <alignment horizontal="center"/>
    </xf>
    <xf numFmtId="0" fontId="8" fillId="23" borderId="13" xfId="0" applyFont="1" applyFill="1" applyBorder="1" applyAlignment="1">
      <alignment horizontal="center" vertical="center"/>
    </xf>
    <xf numFmtId="0" fontId="8" fillId="23" borderId="14" xfId="0" applyFont="1" applyFill="1" applyBorder="1" applyAlignment="1">
      <alignment horizontal="center" vertical="center"/>
    </xf>
    <xf numFmtId="0" fontId="3" fillId="25" borderId="45" xfId="0" applyFont="1" applyFill="1" applyBorder="1" applyAlignment="1">
      <alignment horizontal="center" wrapText="1"/>
    </xf>
    <xf numFmtId="2" fontId="0" fillId="24" borderId="50" xfId="0" applyNumberFormat="1" applyFill="1" applyBorder="1"/>
    <xf numFmtId="2" fontId="0" fillId="25" borderId="50" xfId="0" applyNumberFormat="1" applyFill="1" applyBorder="1"/>
    <xf numFmtId="2" fontId="0" fillId="25" borderId="19" xfId="0" applyNumberFormat="1" applyFill="1" applyBorder="1"/>
    <xf numFmtId="2" fontId="0" fillId="25" borderId="21" xfId="0" applyNumberFormat="1" applyFill="1" applyBorder="1"/>
    <xf numFmtId="2" fontId="0" fillId="25" borderId="22" xfId="0" applyNumberFormat="1" applyFill="1" applyBorder="1"/>
    <xf numFmtId="2" fontId="0" fillId="25" borderId="56" xfId="0" applyNumberFormat="1" applyFill="1" applyBorder="1"/>
    <xf numFmtId="0" fontId="6" fillId="0" borderId="0" xfId="0" applyFont="1" applyAlignment="1">
      <alignment horizontal="justify"/>
    </xf>
    <xf numFmtId="0" fontId="8" fillId="25" borderId="1" xfId="0" applyFont="1" applyFill="1" applyBorder="1" applyAlignment="1">
      <alignment horizontal="center"/>
    </xf>
    <xf numFmtId="0" fontId="8" fillId="25" borderId="13" xfId="0" applyFont="1" applyFill="1" applyBorder="1" applyAlignment="1">
      <alignment horizontal="center" vertical="center"/>
    </xf>
    <xf numFmtId="0" fontId="8" fillId="25" borderId="14" xfId="0" applyFont="1" applyFill="1" applyBorder="1" applyAlignment="1">
      <alignment horizontal="center" vertical="center"/>
    </xf>
    <xf numFmtId="0" fontId="3" fillId="25" borderId="1" xfId="0" applyFont="1" applyFill="1" applyBorder="1" applyAlignment="1">
      <alignment horizontal="center" wrapText="1"/>
    </xf>
    <xf numFmtId="0" fontId="3" fillId="25" borderId="16" xfId="0" applyFont="1" applyFill="1" applyBorder="1" applyAlignment="1">
      <alignment horizontal="center" wrapText="1"/>
    </xf>
    <xf numFmtId="0" fontId="3" fillId="25" borderId="7" xfId="0" applyFont="1" applyFill="1" applyBorder="1" applyAlignment="1">
      <alignment horizontal="center"/>
    </xf>
    <xf numFmtId="2" fontId="0" fillId="25" borderId="42" xfId="0" applyNumberFormat="1" applyFill="1" applyBorder="1"/>
    <xf numFmtId="2" fontId="0" fillId="25" borderId="16" xfId="0" applyNumberFormat="1" applyFill="1" applyBorder="1"/>
    <xf numFmtId="2" fontId="0" fillId="25" borderId="17" xfId="0" applyNumberFormat="1" applyFill="1" applyBorder="1"/>
    <xf numFmtId="2" fontId="0" fillId="25" borderId="7" xfId="0" applyNumberFormat="1" applyFill="1" applyBorder="1"/>
    <xf numFmtId="0" fontId="0" fillId="25" borderId="43" xfId="0" applyFill="1" applyBorder="1"/>
    <xf numFmtId="0" fontId="0" fillId="25" borderId="0" xfId="0" applyFill="1"/>
    <xf numFmtId="2" fontId="0" fillId="25" borderId="43" xfId="0" applyNumberFormat="1" applyFill="1" applyBorder="1"/>
    <xf numFmtId="0" fontId="0" fillId="25" borderId="8" xfId="0" applyFill="1" applyBorder="1"/>
    <xf numFmtId="2" fontId="0" fillId="25" borderId="0" xfId="0" applyNumberFormat="1" applyFill="1"/>
    <xf numFmtId="2" fontId="0" fillId="25" borderId="8" xfId="0" applyNumberFormat="1" applyFill="1" applyBorder="1"/>
    <xf numFmtId="0" fontId="0" fillId="25" borderId="57" xfId="0" applyFill="1" applyBorder="1"/>
    <xf numFmtId="0" fontId="0" fillId="25" borderId="52" xfId="0" applyFill="1" applyBorder="1"/>
    <xf numFmtId="0" fontId="0" fillId="25" borderId="9" xfId="0" applyFill="1" applyBorder="1"/>
    <xf numFmtId="2" fontId="0" fillId="23" borderId="16" xfId="0" applyNumberFormat="1" applyFill="1" applyBorder="1"/>
    <xf numFmtId="2" fontId="0" fillId="23" borderId="43" xfId="0" applyNumberFormat="1" applyFill="1" applyBorder="1"/>
    <xf numFmtId="0" fontId="0" fillId="23" borderId="19" xfId="0" applyFill="1" applyBorder="1"/>
    <xf numFmtId="0" fontId="0" fillId="23" borderId="58" xfId="0" applyFill="1" applyBorder="1"/>
    <xf numFmtId="2" fontId="0" fillId="23" borderId="31" xfId="0" applyNumberFormat="1" applyFill="1" applyBorder="1"/>
    <xf numFmtId="2" fontId="0" fillId="23" borderId="47" xfId="0" applyNumberFormat="1" applyFill="1" applyBorder="1"/>
    <xf numFmtId="2" fontId="0" fillId="23" borderId="52" xfId="0" applyNumberFormat="1" applyFill="1" applyBorder="1"/>
    <xf numFmtId="2" fontId="0" fillId="23" borderId="9" xfId="0" applyNumberFormat="1" applyFill="1" applyBorder="1"/>
    <xf numFmtId="0" fontId="0" fillId="23" borderId="17" xfId="0" applyFill="1" applyBorder="1"/>
    <xf numFmtId="1" fontId="0" fillId="23" borderId="28" xfId="0" applyNumberFormat="1" applyFill="1" applyBorder="1"/>
    <xf numFmtId="1" fontId="0" fillId="23" borderId="43" xfId="0" applyNumberFormat="1" applyFill="1" applyBorder="1"/>
    <xf numFmtId="2" fontId="0" fillId="23" borderId="18" xfId="0" applyNumberFormat="1" applyFill="1" applyBorder="1"/>
    <xf numFmtId="2" fontId="0" fillId="23" borderId="59" xfId="0" applyNumberFormat="1" applyFill="1" applyBorder="1"/>
    <xf numFmtId="0" fontId="0" fillId="23" borderId="9" xfId="0" applyFill="1" applyBorder="1"/>
    <xf numFmtId="0" fontId="0" fillId="23" borderId="60" xfId="0" applyFill="1" applyBorder="1"/>
    <xf numFmtId="0" fontId="0" fillId="23" borderId="61" xfId="0" applyFill="1" applyBorder="1"/>
    <xf numFmtId="0" fontId="8" fillId="25" borderId="12" xfId="0" applyFont="1" applyFill="1" applyBorder="1" applyAlignment="1">
      <alignment horizontal="center" vertical="center"/>
    </xf>
    <xf numFmtId="0" fontId="8" fillId="25" borderId="62" xfId="0" applyFont="1" applyFill="1" applyBorder="1" applyAlignment="1">
      <alignment horizontal="center" vertical="center"/>
    </xf>
    <xf numFmtId="0" fontId="8" fillId="25" borderId="11" xfId="0" applyFont="1" applyFill="1" applyBorder="1" applyAlignment="1">
      <alignment horizontal="center" vertical="center"/>
    </xf>
    <xf numFmtId="0" fontId="3" fillId="25" borderId="15" xfId="0" applyFont="1" applyFill="1" applyBorder="1" applyAlignment="1">
      <alignment horizontal="center" wrapText="1"/>
    </xf>
    <xf numFmtId="0" fontId="3" fillId="25" borderId="26" xfId="0" applyFont="1" applyFill="1" applyBorder="1" applyAlignment="1">
      <alignment horizontal="center" wrapText="1"/>
    </xf>
    <xf numFmtId="0" fontId="3" fillId="25" borderId="27" xfId="0" applyFont="1" applyFill="1" applyBorder="1" applyAlignment="1">
      <alignment horizontal="center" wrapText="1"/>
    </xf>
    <xf numFmtId="0" fontId="0" fillId="25" borderId="19" xfId="0" applyFill="1" applyBorder="1"/>
    <xf numFmtId="0" fontId="0" fillId="25" borderId="18" xfId="0" applyFill="1" applyBorder="1"/>
    <xf numFmtId="0" fontId="3" fillId="23" borderId="53" xfId="0" applyFont="1" applyFill="1" applyBorder="1" applyAlignment="1">
      <alignment horizontal="center" wrapText="1"/>
    </xf>
    <xf numFmtId="0" fontId="3" fillId="23" borderId="11" xfId="0" applyFont="1" applyFill="1" applyBorder="1" applyAlignment="1">
      <alignment horizontal="center"/>
    </xf>
    <xf numFmtId="0" fontId="3" fillId="23" borderId="45" xfId="0" applyFont="1" applyFill="1" applyBorder="1" applyAlignment="1">
      <alignment horizontal="center" wrapText="1"/>
    </xf>
    <xf numFmtId="0" fontId="0" fillId="23" borderId="15" xfId="0" applyFill="1" applyBorder="1"/>
    <xf numFmtId="0" fontId="0" fillId="23" borderId="26" xfId="0" applyFill="1" applyBorder="1"/>
    <xf numFmtId="0" fontId="3" fillId="23" borderId="31" xfId="0" applyFont="1" applyFill="1" applyBorder="1"/>
    <xf numFmtId="0" fontId="3" fillId="23" borderId="41" xfId="0" applyFont="1" applyFill="1" applyBorder="1"/>
    <xf numFmtId="0" fontId="6" fillId="0" borderId="0" xfId="0" applyFont="1"/>
    <xf numFmtId="0" fontId="3" fillId="25" borderId="12" xfId="0" applyFont="1" applyFill="1" applyBorder="1" applyAlignment="1">
      <alignment horizontal="center" wrapText="1"/>
    </xf>
    <xf numFmtId="0" fontId="3" fillId="25" borderId="53" xfId="0" applyFont="1" applyFill="1" applyBorder="1" applyAlignment="1">
      <alignment horizontal="center" wrapText="1"/>
    </xf>
    <xf numFmtId="0" fontId="3" fillId="25" borderId="11" xfId="0" applyFont="1" applyFill="1" applyBorder="1" applyAlignment="1">
      <alignment horizontal="center"/>
    </xf>
    <xf numFmtId="2" fontId="0" fillId="25" borderId="18" xfId="0" applyNumberFormat="1" applyFill="1" applyBorder="1"/>
    <xf numFmtId="0" fontId="0" fillId="23" borderId="27" xfId="0" applyFill="1" applyBorder="1"/>
    <xf numFmtId="0" fontId="3" fillId="25" borderId="31" xfId="0" applyFont="1" applyFill="1" applyBorder="1"/>
    <xf numFmtId="0" fontId="3" fillId="25" borderId="41" xfId="0" applyFont="1" applyFill="1" applyBorder="1"/>
    <xf numFmtId="0" fontId="3" fillId="25" borderId="18" xfId="0" applyFont="1" applyFill="1" applyBorder="1" applyAlignment="1">
      <alignment horizontal="center"/>
    </xf>
    <xf numFmtId="0" fontId="0" fillId="23" borderId="1" xfId="0" applyFill="1" applyBorder="1" applyAlignment="1">
      <alignment horizontal="center"/>
    </xf>
    <xf numFmtId="0" fontId="0" fillId="23" borderId="25" xfId="0" applyFill="1" applyBorder="1"/>
    <xf numFmtId="0" fontId="0" fillId="23" borderId="42" xfId="0" applyFill="1" applyBorder="1"/>
    <xf numFmtId="0" fontId="0" fillId="23" borderId="3" xfId="0" applyFill="1" applyBorder="1" applyAlignment="1">
      <alignment horizontal="center"/>
    </xf>
    <xf numFmtId="0" fontId="0" fillId="23" borderId="5" xfId="0" applyFill="1" applyBorder="1" applyAlignment="1">
      <alignment horizontal="center"/>
    </xf>
    <xf numFmtId="2" fontId="0" fillId="23" borderId="17" xfId="0" applyNumberFormat="1" applyFill="1" applyBorder="1"/>
    <xf numFmtId="0" fontId="0" fillId="23" borderId="63" xfId="0" applyFill="1" applyBorder="1"/>
    <xf numFmtId="2" fontId="0" fillId="23" borderId="7" xfId="0" applyNumberFormat="1" applyFill="1" applyBorder="1"/>
    <xf numFmtId="0" fontId="0" fillId="23" borderId="17" xfId="0" applyFill="1" applyBorder="1" applyAlignment="1">
      <alignment horizontal="center"/>
    </xf>
    <xf numFmtId="2" fontId="0" fillId="23" borderId="51" xfId="0" applyNumberFormat="1" applyFill="1" applyBorder="1"/>
    <xf numFmtId="1" fontId="0" fillId="23" borderId="19" xfId="0" applyNumberFormat="1" applyFill="1" applyBorder="1"/>
    <xf numFmtId="2" fontId="0" fillId="23" borderId="8" xfId="0" applyNumberFormat="1" applyFill="1" applyBorder="1"/>
    <xf numFmtId="2" fontId="0" fillId="23" borderId="58" xfId="0" applyNumberFormat="1" applyFill="1" applyBorder="1"/>
    <xf numFmtId="0" fontId="0" fillId="23" borderId="0" xfId="0" applyFill="1" applyAlignment="1">
      <alignment horizontal="center"/>
    </xf>
    <xf numFmtId="0" fontId="0" fillId="23" borderId="52" xfId="0" applyFill="1" applyBorder="1" applyAlignment="1">
      <alignment horizontal="center"/>
    </xf>
    <xf numFmtId="2" fontId="0" fillId="23" borderId="0" xfId="0" applyNumberFormat="1" applyFill="1"/>
    <xf numFmtId="1" fontId="0" fillId="23" borderId="25" xfId="0" applyNumberFormat="1" applyFill="1" applyBorder="1"/>
    <xf numFmtId="1" fontId="0" fillId="23" borderId="42" xfId="0" applyNumberFormat="1" applyFill="1" applyBorder="1"/>
    <xf numFmtId="1" fontId="0" fillId="23" borderId="53" xfId="0" applyNumberFormat="1" applyFill="1" applyBorder="1"/>
    <xf numFmtId="1" fontId="0" fillId="23" borderId="11" xfId="0" applyNumberFormat="1" applyFill="1" applyBorder="1"/>
    <xf numFmtId="0" fontId="3" fillId="0" borderId="64" xfId="0" applyFont="1" applyBorder="1"/>
    <xf numFmtId="0" fontId="3" fillId="23" borderId="51" xfId="0" applyFont="1" applyFill="1" applyBorder="1"/>
    <xf numFmtId="0" fontId="0" fillId="23" borderId="34" xfId="0" applyFill="1" applyBorder="1"/>
    <xf numFmtId="0" fontId="0" fillId="23" borderId="49" xfId="0" applyFill="1" applyBorder="1"/>
    <xf numFmtId="1" fontId="0" fillId="23" borderId="38" xfId="0" applyNumberFormat="1" applyFill="1" applyBorder="1"/>
    <xf numFmtId="2" fontId="0" fillId="23" borderId="48" xfId="0" applyNumberFormat="1" applyFill="1" applyBorder="1"/>
    <xf numFmtId="0" fontId="3" fillId="0" borderId="10" xfId="0" applyFont="1" applyBorder="1"/>
    <xf numFmtId="0" fontId="0" fillId="23" borderId="65" xfId="0" applyFill="1" applyBorder="1" applyAlignment="1">
      <alignment horizontal="center"/>
    </xf>
    <xf numFmtId="0" fontId="0" fillId="23" borderId="66" xfId="0" applyFill="1" applyBorder="1"/>
    <xf numFmtId="0" fontId="0" fillId="23" borderId="44" xfId="0" applyFill="1" applyBorder="1"/>
    <xf numFmtId="0" fontId="0" fillId="23" borderId="7" xfId="0" applyFill="1" applyBorder="1"/>
    <xf numFmtId="0" fontId="0" fillId="23" borderId="67" xfId="0" applyFill="1" applyBorder="1" applyAlignment="1">
      <alignment horizontal="center"/>
    </xf>
    <xf numFmtId="0" fontId="0" fillId="23" borderId="68" xfId="0" applyFill="1" applyBorder="1"/>
    <xf numFmtId="0" fontId="0" fillId="23" borderId="69" xfId="0" applyFill="1" applyBorder="1"/>
    <xf numFmtId="0" fontId="0" fillId="23" borderId="67" xfId="0" applyFill="1" applyBorder="1"/>
    <xf numFmtId="2" fontId="0" fillId="23" borderId="0" xfId="0" applyNumberFormat="1" applyFill="1" applyAlignment="1">
      <alignment horizontal="center"/>
    </xf>
    <xf numFmtId="2" fontId="0" fillId="23" borderId="1" xfId="0" applyNumberFormat="1" applyFill="1" applyBorder="1" applyAlignment="1">
      <alignment horizontal="center"/>
    </xf>
    <xf numFmtId="2" fontId="0" fillId="23" borderId="30" xfId="0" applyNumberFormat="1" applyFill="1" applyBorder="1"/>
    <xf numFmtId="0" fontId="0" fillId="23" borderId="33" xfId="0" applyFill="1" applyBorder="1"/>
    <xf numFmtId="0" fontId="0" fillId="23" borderId="37" xfId="0" applyFill="1" applyBorder="1"/>
    <xf numFmtId="164" fontId="7" fillId="14" borderId="0" xfId="0" applyNumberFormat="1" applyFont="1" applyFill="1" applyAlignment="1">
      <alignment horizontal="center"/>
    </xf>
    <xf numFmtId="164" fontId="7" fillId="25" borderId="0" xfId="0" applyNumberFormat="1" applyFont="1" applyFill="1" applyAlignment="1">
      <alignment horizontal="center"/>
    </xf>
    <xf numFmtId="164" fontId="7" fillId="26" borderId="0" xfId="0" applyNumberFormat="1" applyFont="1" applyFill="1" applyAlignment="1">
      <alignment horizontal="center"/>
    </xf>
    <xf numFmtId="164" fontId="7" fillId="27" borderId="0" xfId="0" applyNumberFormat="1" applyFont="1" applyFill="1" applyAlignment="1">
      <alignment horizontal="center"/>
    </xf>
    <xf numFmtId="164" fontId="7" fillId="28" borderId="0" xfId="0" applyNumberFormat="1" applyFont="1" applyFill="1" applyAlignment="1">
      <alignment horizontal="center"/>
    </xf>
    <xf numFmtId="164" fontId="7" fillId="19" borderId="0" xfId="0" applyNumberFormat="1" applyFont="1" applyFill="1" applyAlignment="1">
      <alignment horizontal="center"/>
    </xf>
    <xf numFmtId="164" fontId="7" fillId="29" borderId="0" xfId="0" applyNumberFormat="1" applyFont="1" applyFill="1" applyAlignment="1">
      <alignment horizontal="center"/>
    </xf>
    <xf numFmtId="0" fontId="7" fillId="0" borderId="0" xfId="0" applyFont="1" applyFill="1" applyAlignment="1">
      <alignment horizontal="center"/>
    </xf>
    <xf numFmtId="164" fontId="7" fillId="0" borderId="0" xfId="0" applyNumberFormat="1" applyFont="1" applyFill="1" applyAlignment="1">
      <alignment horizontal="center"/>
    </xf>
    <xf numFmtId="0" fontId="7" fillId="14" borderId="0" xfId="0" applyFont="1" applyFill="1" applyAlignment="1">
      <alignment horizontal="center"/>
    </xf>
    <xf numFmtId="0" fontId="7" fillId="20" borderId="0" xfId="0" applyFont="1" applyFill="1" applyAlignment="1">
      <alignment horizontal="center"/>
    </xf>
    <xf numFmtId="2" fontId="6" fillId="14" borderId="0" xfId="0" applyNumberFormat="1" applyFont="1" applyFill="1"/>
    <xf numFmtId="2" fontId="6" fillId="25" borderId="0" xfId="0" applyNumberFormat="1" applyFont="1" applyFill="1"/>
    <xf numFmtId="2" fontId="6" fillId="26" borderId="0" xfId="0" applyNumberFormat="1" applyFont="1" applyFill="1"/>
    <xf numFmtId="2" fontId="6" fillId="27" borderId="0" xfId="0" applyNumberFormat="1" applyFont="1" applyFill="1"/>
    <xf numFmtId="2" fontId="6" fillId="28" borderId="0" xfId="0" applyNumberFormat="1" applyFont="1" applyFill="1"/>
    <xf numFmtId="2" fontId="6" fillId="19" borderId="0" xfId="0" applyNumberFormat="1" applyFont="1" applyFill="1"/>
    <xf numFmtId="2" fontId="6" fillId="29" borderId="0" xfId="0" applyNumberFormat="1" applyFont="1" applyFill="1"/>
    <xf numFmtId="0" fontId="6" fillId="0" borderId="0" xfId="0" applyFont="1" applyFill="1"/>
    <xf numFmtId="2" fontId="7" fillId="0" borderId="0" xfId="0" applyNumberFormat="1" applyFont="1" applyFill="1"/>
    <xf numFmtId="0" fontId="6" fillId="14" borderId="0" xfId="0" applyFont="1" applyFill="1"/>
    <xf numFmtId="0" fontId="6" fillId="20" borderId="0" xfId="0" applyFont="1" applyFill="1"/>
    <xf numFmtId="0" fontId="6" fillId="25" borderId="0" xfId="0" applyFont="1" applyFill="1"/>
    <xf numFmtId="2" fontId="6" fillId="0" borderId="0" xfId="0" applyNumberFormat="1" applyFont="1" applyFill="1"/>
    <xf numFmtId="0" fontId="6" fillId="26" borderId="0" xfId="0" applyFont="1" applyFill="1"/>
    <xf numFmtId="0" fontId="6" fillId="27" borderId="0" xfId="0" applyFont="1" applyFill="1"/>
    <xf numFmtId="0" fontId="6" fillId="28" borderId="0" xfId="0" applyFont="1" applyFill="1"/>
    <xf numFmtId="165" fontId="6" fillId="19" borderId="0" xfId="0" applyNumberFormat="1" applyFont="1" applyFill="1"/>
    <xf numFmtId="0" fontId="6" fillId="29" borderId="0" xfId="0" applyFont="1" applyFill="1"/>
    <xf numFmtId="0" fontId="6" fillId="19" borderId="0" xfId="0" applyFont="1" applyFill="1"/>
    <xf numFmtId="0" fontId="6" fillId="14" borderId="0" xfId="0" applyFont="1" applyFill="1" applyAlignment="1">
      <alignment horizontal="center"/>
    </xf>
    <xf numFmtId="0" fontId="6" fillId="25" borderId="0" xfId="0" applyFont="1" applyFill="1" applyAlignment="1">
      <alignment horizontal="center"/>
    </xf>
    <xf numFmtId="0" fontId="6" fillId="26" borderId="0" xfId="0" applyFont="1" applyFill="1" applyAlignment="1">
      <alignment horizontal="center"/>
    </xf>
    <xf numFmtId="0" fontId="6" fillId="27" borderId="0" xfId="0" applyFont="1" applyFill="1" applyAlignment="1">
      <alignment horizontal="center"/>
    </xf>
    <xf numFmtId="0" fontId="6" fillId="28" borderId="0" xfId="0" applyFont="1" applyFill="1" applyAlignment="1">
      <alignment horizontal="center"/>
    </xf>
    <xf numFmtId="0" fontId="6" fillId="19" borderId="0" xfId="0" applyFont="1" applyFill="1" applyAlignment="1">
      <alignment horizontal="center"/>
    </xf>
    <xf numFmtId="0" fontId="6" fillId="29" borderId="0" xfId="0" applyFont="1" applyFill="1" applyAlignment="1">
      <alignment horizontal="center"/>
    </xf>
    <xf numFmtId="0" fontId="6" fillId="0" borderId="0" xfId="0" applyFont="1" applyFill="1" applyAlignment="1">
      <alignment horizontal="center"/>
    </xf>
    <xf numFmtId="0" fontId="6" fillId="20" borderId="0" xfId="0" applyFont="1" applyFill="1" applyAlignment="1">
      <alignment horizontal="center"/>
    </xf>
    <xf numFmtId="0" fontId="9" fillId="0" borderId="0" xfId="0" applyFont="1" applyAlignment="1">
      <alignment wrapText="1"/>
    </xf>
    <xf numFmtId="164" fontId="4" fillId="0" borderId="0" xfId="0" applyNumberFormat="1" applyFont="1"/>
    <xf numFmtId="0" fontId="3" fillId="0" borderId="12" xfId="0" applyFont="1" applyBorder="1" applyAlignment="1">
      <alignment horizontal="center"/>
    </xf>
    <xf numFmtId="0" fontId="3" fillId="0" borderId="10" xfId="0" applyFont="1" applyBorder="1" applyAlignment="1">
      <alignment horizontal="center"/>
    </xf>
    <xf numFmtId="0" fontId="3" fillId="0" borderId="62" xfId="0" applyFont="1" applyBorder="1" applyAlignment="1">
      <alignment horizontal="center"/>
    </xf>
    <xf numFmtId="0" fontId="3" fillId="0" borderId="11" xfId="0" applyFont="1" applyBorder="1" applyAlignment="1">
      <alignment horizontal="center"/>
    </xf>
    <xf numFmtId="0" fontId="4" fillId="0" borderId="0" xfId="0" applyFont="1" applyAlignment="1">
      <alignment horizontal="right"/>
    </xf>
    <xf numFmtId="0" fontId="0" fillId="0" borderId="5" xfId="0" applyBorder="1"/>
    <xf numFmtId="0" fontId="0" fillId="0" borderId="6" xfId="0" applyBorder="1"/>
    <xf numFmtId="0" fontId="0" fillId="0" borderId="52" xfId="0" applyBorder="1"/>
    <xf numFmtId="0" fontId="0" fillId="0" borderId="9" xfId="0" applyBorder="1"/>
    <xf numFmtId="0" fontId="9" fillId="0" borderId="0" xfId="0" applyFont="1"/>
    <xf numFmtId="0" fontId="4" fillId="30" borderId="0" xfId="0" applyFont="1" applyFill="1"/>
    <xf numFmtId="0" fontId="0" fillId="30" borderId="0" xfId="0" applyFill="1"/>
    <xf numFmtId="164" fontId="0" fillId="0" borderId="0" xfId="0" applyNumberFormat="1"/>
    <xf numFmtId="0" fontId="9" fillId="0" borderId="12" xfId="0" applyFont="1" applyBorder="1" applyAlignment="1">
      <alignment horizontal="center"/>
    </xf>
    <xf numFmtId="0" fontId="9" fillId="0" borderId="10" xfId="0" applyFont="1" applyBorder="1" applyAlignment="1">
      <alignment horizontal="center"/>
    </xf>
    <xf numFmtId="0" fontId="9" fillId="0" borderId="62" xfId="0" applyFont="1" applyBorder="1" applyAlignment="1">
      <alignment horizontal="center"/>
    </xf>
    <xf numFmtId="0" fontId="9" fillId="0" borderId="11" xfId="0" applyFont="1" applyBorder="1" applyAlignment="1">
      <alignment horizontal="center"/>
    </xf>
    <xf numFmtId="0" fontId="4" fillId="0" borderId="5" xfId="0" applyFont="1" applyBorder="1"/>
    <xf numFmtId="0" fontId="4" fillId="0" borderId="6" xfId="0" applyFont="1" applyBorder="1"/>
    <xf numFmtId="0" fontId="4" fillId="0" borderId="52" xfId="0" applyFont="1" applyBorder="1"/>
    <xf numFmtId="0" fontId="4" fillId="0" borderId="9" xfId="0" applyFont="1" applyBorder="1"/>
    <xf numFmtId="0" fontId="0" fillId="0" borderId="10" xfId="0" applyBorder="1" applyAlignment="1">
      <alignment wrapText="1"/>
    </xf>
    <xf numFmtId="0" fontId="0" fillId="14" borderId="62" xfId="0" applyFill="1" applyBorder="1" applyAlignment="1">
      <alignment wrapText="1"/>
    </xf>
    <xf numFmtId="0" fontId="0" fillId="27" borderId="62" xfId="0" applyFill="1" applyBorder="1" applyAlignment="1">
      <alignment wrapText="1"/>
    </xf>
    <xf numFmtId="0" fontId="0" fillId="31" borderId="10" xfId="0" applyFill="1" applyBorder="1" applyAlignment="1">
      <alignment wrapText="1"/>
    </xf>
    <xf numFmtId="0" fontId="0" fillId="0" borderId="0" xfId="0" applyAlignment="1">
      <alignment wrapText="1"/>
    </xf>
    <xf numFmtId="0" fontId="0" fillId="0" borderId="12" xfId="0" applyBorder="1" applyAlignment="1">
      <alignment wrapText="1"/>
    </xf>
    <xf numFmtId="0" fontId="0" fillId="14" borderId="12" xfId="0" applyFill="1" applyBorder="1" applyAlignment="1">
      <alignment wrapText="1"/>
    </xf>
    <xf numFmtId="0" fontId="0" fillId="14" borderId="10" xfId="0" applyFill="1" applyBorder="1" applyAlignment="1">
      <alignment wrapText="1"/>
    </xf>
    <xf numFmtId="0" fontId="0" fillId="29" borderId="11" xfId="0" applyFill="1" applyBorder="1" applyAlignment="1">
      <alignment wrapText="1"/>
    </xf>
    <xf numFmtId="0" fontId="0" fillId="29" borderId="62" xfId="0" applyFill="1" applyBorder="1" applyAlignment="1">
      <alignment wrapText="1"/>
    </xf>
    <xf numFmtId="0" fontId="0" fillId="0" borderId="62" xfId="0" applyBorder="1" applyAlignment="1">
      <alignment wrapText="1"/>
    </xf>
    <xf numFmtId="0" fontId="0" fillId="0" borderId="4" xfId="0" applyBorder="1"/>
    <xf numFmtId="0" fontId="0" fillId="27" borderId="0" xfId="0" applyFill="1"/>
    <xf numFmtId="0" fontId="0" fillId="31" borderId="4" xfId="0" applyFill="1" applyBorder="1"/>
    <xf numFmtId="0" fontId="0" fillId="14" borderId="8" xfId="0" applyFill="1" applyBorder="1"/>
    <xf numFmtId="0" fontId="0" fillId="29" borderId="8" xfId="0" applyFill="1" applyBorder="1"/>
    <xf numFmtId="0" fontId="0" fillId="29" borderId="0" xfId="0" applyFill="1"/>
    <xf numFmtId="0" fontId="3" fillId="0" borderId="4" xfId="0" applyFont="1" applyBorder="1"/>
    <xf numFmtId="0" fontId="0" fillId="14" borderId="31" xfId="0" applyFill="1" applyBorder="1"/>
    <xf numFmtId="0" fontId="0" fillId="0" borderId="54" xfId="0" applyBorder="1"/>
    <xf numFmtId="0" fontId="0" fillId="27" borderId="31" xfId="0" applyFill="1" applyBorder="1"/>
    <xf numFmtId="0" fontId="0" fillId="31" borderId="54" xfId="0" applyFill="1" applyBorder="1"/>
    <xf numFmtId="0" fontId="0" fillId="14" borderId="47" xfId="0" applyFill="1" applyBorder="1"/>
    <xf numFmtId="0" fontId="0" fillId="29" borderId="47" xfId="0" applyFill="1" applyBorder="1"/>
    <xf numFmtId="0" fontId="0" fillId="29" borderId="31" xfId="0" applyFill="1" applyBorder="1"/>
    <xf numFmtId="0" fontId="0" fillId="0" borderId="31" xfId="0" applyBorder="1"/>
    <xf numFmtId="0" fontId="0" fillId="14" borderId="18" xfId="0" applyFill="1" applyBorder="1"/>
    <xf numFmtId="0" fontId="0" fillId="0" borderId="70" xfId="0" applyBorder="1"/>
    <xf numFmtId="0" fontId="0" fillId="27" borderId="18" xfId="0" applyFill="1" applyBorder="1"/>
    <xf numFmtId="0" fontId="0" fillId="31" borderId="70" xfId="0" applyFill="1" applyBorder="1"/>
    <xf numFmtId="0" fontId="0" fillId="14" borderId="59" xfId="0" applyFill="1" applyBorder="1"/>
    <xf numFmtId="0" fontId="0" fillId="29" borderId="59" xfId="0" applyFill="1" applyBorder="1"/>
    <xf numFmtId="0" fontId="0" fillId="29" borderId="18" xfId="0" applyFill="1" applyBorder="1"/>
    <xf numFmtId="0" fontId="0" fillId="0" borderId="18" xfId="0" applyBorder="1"/>
    <xf numFmtId="0" fontId="0" fillId="14" borderId="52" xfId="0" applyFill="1" applyBorder="1"/>
    <xf numFmtId="0" fontId="0" fillId="27" borderId="52" xfId="0" applyFill="1" applyBorder="1"/>
    <xf numFmtId="0" fontId="0" fillId="31" borderId="6" xfId="0" applyFill="1" applyBorder="1"/>
    <xf numFmtId="0" fontId="0" fillId="14" borderId="9" xfId="0" applyFill="1" applyBorder="1"/>
    <xf numFmtId="0" fontId="0" fillId="29" borderId="9" xfId="0" applyFill="1" applyBorder="1"/>
    <xf numFmtId="0" fontId="0" fillId="29" borderId="52" xfId="0" applyFill="1" applyBorder="1"/>
    <xf numFmtId="0" fontId="0" fillId="14" borderId="11" xfId="0" applyFill="1" applyBorder="1" applyAlignment="1">
      <alignment wrapText="1"/>
    </xf>
    <xf numFmtId="0" fontId="0" fillId="29" borderId="10" xfId="0" applyFill="1" applyBorder="1" applyAlignment="1">
      <alignment wrapText="1"/>
    </xf>
    <xf numFmtId="0" fontId="0" fillId="29" borderId="4" xfId="0" applyFill="1" applyBorder="1"/>
    <xf numFmtId="0" fontId="0" fillId="29" borderId="54" xfId="0" applyFill="1" applyBorder="1"/>
    <xf numFmtId="0" fontId="0" fillId="29" borderId="70" xfId="0" applyFill="1" applyBorder="1"/>
    <xf numFmtId="0" fontId="0" fillId="29" borderId="6" xfId="0" applyFill="1" applyBorder="1"/>
    <xf numFmtId="0" fontId="3" fillId="27" borderId="6" xfId="0" applyFont="1" applyFill="1" applyBorder="1"/>
    <xf numFmtId="0" fontId="3" fillId="32" borderId="6" xfId="0" applyFont="1" applyFill="1" applyBorder="1"/>
    <xf numFmtId="0" fontId="0" fillId="0" borderId="12" xfId="0" applyFill="1" applyBorder="1" applyAlignment="1">
      <alignment wrapText="1"/>
    </xf>
    <xf numFmtId="0" fontId="0" fillId="33" borderId="10" xfId="0" applyFill="1" applyBorder="1" applyAlignment="1">
      <alignment wrapText="1"/>
    </xf>
    <xf numFmtId="0" fontId="0" fillId="27" borderId="10" xfId="0" applyFill="1" applyBorder="1" applyAlignment="1">
      <alignment wrapText="1"/>
    </xf>
    <xf numFmtId="0" fontId="0" fillId="0" borderId="8" xfId="0" applyFill="1" applyBorder="1"/>
    <xf numFmtId="0" fontId="0" fillId="33" borderId="0" xfId="0" applyFill="1"/>
    <xf numFmtId="0" fontId="3" fillId="14" borderId="4" xfId="0" applyFont="1" applyFill="1" applyBorder="1"/>
    <xf numFmtId="0" fontId="0" fillId="27" borderId="4" xfId="0" applyFill="1" applyBorder="1"/>
    <xf numFmtId="0" fontId="0" fillId="0" borderId="47" xfId="0" applyFill="1" applyBorder="1"/>
    <xf numFmtId="0" fontId="0" fillId="33" borderId="31" xfId="0" applyFill="1" applyBorder="1"/>
    <xf numFmtId="0" fontId="0" fillId="14" borderId="54" xfId="0" applyFill="1" applyBorder="1"/>
    <xf numFmtId="0" fontId="0" fillId="27" borderId="54" xfId="0" applyFill="1" applyBorder="1"/>
    <xf numFmtId="0" fontId="0" fillId="14" borderId="4" xfId="0" applyFill="1" applyBorder="1"/>
    <xf numFmtId="0" fontId="0" fillId="0" borderId="59" xfId="0" applyFill="1" applyBorder="1"/>
    <xf numFmtId="0" fontId="0" fillId="33" borderId="18" xfId="0" applyFill="1" applyBorder="1"/>
    <xf numFmtId="0" fontId="0" fillId="14" borderId="70" xfId="0" applyFill="1" applyBorder="1"/>
    <xf numFmtId="0" fontId="0" fillId="27" borderId="70" xfId="0" applyFill="1" applyBorder="1"/>
    <xf numFmtId="0" fontId="0" fillId="0" borderId="9" xfId="0" applyFill="1" applyBorder="1"/>
    <xf numFmtId="0" fontId="0" fillId="33" borderId="52" xfId="0" applyFill="1" applyBorder="1"/>
    <xf numFmtId="0" fontId="0" fillId="14" borderId="6" xfId="0" applyFill="1" applyBorder="1"/>
    <xf numFmtId="0" fontId="0" fillId="27" borderId="6" xfId="0" applyFill="1" applyBorder="1"/>
    <xf numFmtId="0" fontId="8" fillId="23" borderId="10" xfId="0" applyFont="1" applyFill="1" applyBorder="1" applyAlignment="1">
      <alignment horizontal="center" vertical="center"/>
    </xf>
    <xf numFmtId="0" fontId="8" fillId="25" borderId="10" xfId="0" applyFont="1" applyFill="1" applyBorder="1" applyAlignment="1">
      <alignment horizontal="center" vertical="center"/>
    </xf>
    <xf numFmtId="0" fontId="4" fillId="34" borderId="0" xfId="0" applyFont="1" applyFill="1"/>
    <xf numFmtId="0" fontId="0" fillId="34" borderId="0" xfId="0" applyFill="1"/>
    <xf numFmtId="0" fontId="3" fillId="32" borderId="52" xfId="0" applyFont="1" applyFill="1" applyBorder="1"/>
    <xf numFmtId="0" fontId="0" fillId="0" borderId="73" xfId="0" applyBorder="1"/>
    <xf numFmtId="0" fontId="0" fillId="0" borderId="74" xfId="0" applyBorder="1"/>
    <xf numFmtId="0" fontId="0" fillId="0" borderId="71" xfId="0" applyBorder="1"/>
    <xf numFmtId="0" fontId="0" fillId="36" borderId="72" xfId="0" applyFill="1" applyBorder="1"/>
    <xf numFmtId="0" fontId="3" fillId="27" borderId="77" xfId="0" applyFont="1" applyFill="1" applyBorder="1"/>
    <xf numFmtId="0" fontId="0" fillId="37" borderId="72" xfId="0" applyFill="1" applyBorder="1"/>
    <xf numFmtId="0" fontId="0" fillId="37" borderId="71" xfId="0" applyFill="1" applyBorder="1"/>
    <xf numFmtId="0" fontId="0" fillId="37" borderId="74" xfId="0" applyFill="1" applyBorder="1"/>
    <xf numFmtId="0" fontId="0" fillId="37" borderId="75" xfId="0" applyFill="1" applyBorder="1"/>
    <xf numFmtId="0" fontId="0" fillId="37" borderId="52" xfId="0" applyFill="1" applyBorder="1"/>
    <xf numFmtId="0" fontId="0" fillId="37" borderId="76" xfId="0" applyFill="1" applyBorder="1"/>
    <xf numFmtId="0" fontId="0" fillId="37" borderId="78" xfId="0" applyFill="1" applyBorder="1"/>
    <xf numFmtId="0" fontId="0" fillId="37" borderId="79" xfId="0" applyFill="1" applyBorder="1"/>
    <xf numFmtId="0" fontId="0" fillId="37" borderId="73" xfId="0" applyFill="1" applyBorder="1"/>
    <xf numFmtId="0" fontId="0" fillId="37" borderId="6" xfId="0" applyFill="1" applyBorder="1"/>
    <xf numFmtId="0" fontId="0" fillId="37" borderId="9" xfId="0" applyFill="1" applyBorder="1"/>
    <xf numFmtId="0" fontId="3" fillId="35" borderId="73" xfId="0" applyFont="1" applyFill="1" applyBorder="1"/>
    <xf numFmtId="0" fontId="3" fillId="35" borderId="71" xfId="0" applyFont="1" applyFill="1" applyBorder="1"/>
    <xf numFmtId="0" fontId="0" fillId="36" borderId="71" xfId="0" applyFill="1" applyBorder="1"/>
    <xf numFmtId="0" fontId="3" fillId="27" borderId="80" xfId="0" applyFont="1" applyFill="1" applyBorder="1"/>
    <xf numFmtId="0" fontId="0" fillId="0" borderId="73" xfId="0" applyFont="1" applyFill="1" applyBorder="1"/>
    <xf numFmtId="0" fontId="3" fillId="32" borderId="81" xfId="0" applyFont="1" applyFill="1" applyBorder="1"/>
    <xf numFmtId="0" fontId="3" fillId="0" borderId="81" xfId="0" applyFont="1" applyFill="1" applyBorder="1"/>
    <xf numFmtId="0" fontId="0" fillId="0" borderId="1" xfId="0" applyBorder="1" applyAlignment="1">
      <alignment wrapText="1"/>
    </xf>
    <xf numFmtId="0" fontId="3" fillId="36" borderId="82" xfId="0" applyFont="1" applyFill="1" applyBorder="1"/>
    <xf numFmtId="0" fontId="0" fillId="0" borderId="83" xfId="0" applyBorder="1"/>
    <xf numFmtId="0" fontId="3" fillId="35" borderId="84" xfId="0" applyFont="1" applyFill="1" applyBorder="1"/>
    <xf numFmtId="0" fontId="0" fillId="0" borderId="85" xfId="0" applyBorder="1"/>
    <xf numFmtId="0" fontId="0" fillId="0" borderId="72" xfId="0" applyBorder="1" applyAlignment="1">
      <alignment wrapText="1"/>
    </xf>
  </cellXfs>
  <cellStyles count="5">
    <cellStyle name="Heading" xfId="1" xr:uid="{00000000-0005-0000-0000-000000000000}"/>
    <cellStyle name="Heading1" xfId="2" xr:uid="{00000000-0005-0000-0000-000001000000}"/>
    <cellStyle name="Normal" xfId="0" builtinId="0" customBuiltin="1"/>
    <cellStyle name="Result" xfId="3" xr:uid="{00000000-0005-0000-0000-000003000000}"/>
    <cellStyle name="Result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'17-5'!$W$5:$W$5</c:f>
              <c:strCache>
                <c:ptCount val="1"/>
                <c:pt idx="0">
                  <c:v>Des. pujant</c:v>
                </c:pt>
              </c:strCache>
            </c:strRef>
          </c:tx>
          <c:spPr>
            <a:solidFill>
              <a:srgbClr val="4472C4"/>
            </a:solidFill>
            <a:ln>
              <a:noFill/>
            </a:ln>
          </c:spPr>
          <c:invertIfNegative val="0"/>
          <c:cat>
            <c:strRef>
              <c:f>'17-5'!$X$4:$Z$4</c:f>
              <c:strCache>
                <c:ptCount val="3"/>
                <c:pt idx="0">
                  <c:v>ST</c:v>
                </c:pt>
                <c:pt idx="1">
                  <c:v>OM</c:v>
                </c:pt>
                <c:pt idx="2">
                  <c:v>WI</c:v>
                </c:pt>
              </c:strCache>
            </c:strRef>
          </c:cat>
          <c:val>
            <c:numRef>
              <c:f>'17-5'!$X$5:$Z$5</c:f>
              <c:numCache>
                <c:formatCode>General</c:formatCode>
                <c:ptCount val="3"/>
                <c:pt idx="0">
                  <c:v>128</c:v>
                </c:pt>
                <c:pt idx="1">
                  <c:v>125</c:v>
                </c:pt>
                <c:pt idx="2">
                  <c:v>180</c:v>
                </c:pt>
              </c:numCache>
            </c:numRef>
          </c:val>
          <c:extLst>
            <c:ext xmlns:c16="http://schemas.microsoft.com/office/drawing/2014/chart" uri="{C3380CC4-5D6E-409C-BE32-E72D297353CC}">
              <c16:uniqueId val="{00000000-81BB-4E49-89B5-4A1F3B726D6A}"/>
            </c:ext>
          </c:extLst>
        </c:ser>
        <c:ser>
          <c:idx val="1"/>
          <c:order val="1"/>
          <c:tx>
            <c:strRef>
              <c:f>'17-5'!$W$6:$W$6</c:f>
              <c:strCache>
                <c:ptCount val="1"/>
                <c:pt idx="0">
                  <c:v>Des.baixant</c:v>
                </c:pt>
              </c:strCache>
            </c:strRef>
          </c:tx>
          <c:spPr>
            <a:solidFill>
              <a:srgbClr val="ED7D31"/>
            </a:solidFill>
            <a:ln>
              <a:noFill/>
            </a:ln>
          </c:spPr>
          <c:invertIfNegative val="0"/>
          <c:cat>
            <c:strRef>
              <c:f>'17-5'!$X$4:$Z$4</c:f>
              <c:strCache>
                <c:ptCount val="3"/>
                <c:pt idx="0">
                  <c:v>ST</c:v>
                </c:pt>
                <c:pt idx="1">
                  <c:v>OM</c:v>
                </c:pt>
                <c:pt idx="2">
                  <c:v>WI</c:v>
                </c:pt>
              </c:strCache>
            </c:strRef>
          </c:cat>
          <c:val>
            <c:numRef>
              <c:f>'17-5'!$X$6:$Z$6</c:f>
              <c:numCache>
                <c:formatCode>General</c:formatCode>
                <c:ptCount val="3"/>
                <c:pt idx="0">
                  <c:v>125</c:v>
                </c:pt>
                <c:pt idx="1">
                  <c:v>126</c:v>
                </c:pt>
                <c:pt idx="2">
                  <c:v>180</c:v>
                </c:pt>
              </c:numCache>
            </c:numRef>
          </c:val>
          <c:extLst>
            <c:ext xmlns:c16="http://schemas.microsoft.com/office/drawing/2014/chart" uri="{C3380CC4-5D6E-409C-BE32-E72D297353CC}">
              <c16:uniqueId val="{00000001-81BB-4E49-89B5-4A1F3B726D6A}"/>
            </c:ext>
          </c:extLst>
        </c:ser>
        <c:dLbls>
          <c:showLegendKey val="0"/>
          <c:showVal val="0"/>
          <c:showCatName val="0"/>
          <c:showSerName val="0"/>
          <c:showPercent val="0"/>
          <c:showBubbleSize val="0"/>
        </c:dLbls>
        <c:gapWidth val="150"/>
        <c:axId val="419297728"/>
        <c:axId val="419301336"/>
      </c:barChart>
      <c:valAx>
        <c:axId val="419301336"/>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297728"/>
        <c:crosses val="autoZero"/>
        <c:crossBetween val="between"/>
      </c:valAx>
      <c:catAx>
        <c:axId val="41929772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30133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'29-5'!$D$20:$D$20</c:f>
              <c:strCache>
                <c:ptCount val="1"/>
                <c:pt idx="0">
                  <c:v>Des. pujant</c:v>
                </c:pt>
              </c:strCache>
            </c:strRef>
          </c:tx>
          <c:spPr>
            <a:solidFill>
              <a:srgbClr val="4472C4"/>
            </a:solidFill>
            <a:ln>
              <a:noFill/>
            </a:ln>
          </c:spPr>
          <c:invertIfNegative val="0"/>
          <c:cat>
            <c:strRef>
              <c:f>'29-5'!$E$19:$I$19</c:f>
              <c:strCache>
                <c:ptCount val="5"/>
                <c:pt idx="0">
                  <c:v>ST</c:v>
                </c:pt>
                <c:pt idx="1">
                  <c:v>OM</c:v>
                </c:pt>
                <c:pt idx="2">
                  <c:v>WI</c:v>
                </c:pt>
                <c:pt idx="3">
                  <c:v>RE</c:v>
                </c:pt>
                <c:pt idx="4">
                  <c:v>GPS</c:v>
                </c:pt>
              </c:strCache>
            </c:strRef>
          </c:cat>
          <c:val>
            <c:numRef>
              <c:f>'29-5'!$E$20:$I$20</c:f>
              <c:numCache>
                <c:formatCode>General</c:formatCode>
                <c:ptCount val="5"/>
                <c:pt idx="0">
                  <c:v>604</c:v>
                </c:pt>
                <c:pt idx="1">
                  <c:v>566</c:v>
                </c:pt>
                <c:pt idx="2">
                  <c:v>460</c:v>
                </c:pt>
                <c:pt idx="3">
                  <c:v>565</c:v>
                </c:pt>
                <c:pt idx="4">
                  <c:v>476</c:v>
                </c:pt>
              </c:numCache>
            </c:numRef>
          </c:val>
          <c:extLst>
            <c:ext xmlns:c16="http://schemas.microsoft.com/office/drawing/2014/chart" uri="{C3380CC4-5D6E-409C-BE32-E72D297353CC}">
              <c16:uniqueId val="{00000000-25C7-4325-8AA0-541505B6A374}"/>
            </c:ext>
          </c:extLst>
        </c:ser>
        <c:ser>
          <c:idx val="1"/>
          <c:order val="1"/>
          <c:tx>
            <c:strRef>
              <c:f>'29-5'!$D$21:$D$21</c:f>
              <c:strCache>
                <c:ptCount val="1"/>
                <c:pt idx="0">
                  <c:v>Des.baixant</c:v>
                </c:pt>
              </c:strCache>
            </c:strRef>
          </c:tx>
          <c:spPr>
            <a:solidFill>
              <a:srgbClr val="ED7D31"/>
            </a:solidFill>
            <a:ln>
              <a:noFill/>
            </a:ln>
          </c:spPr>
          <c:invertIfNegative val="0"/>
          <c:cat>
            <c:strRef>
              <c:f>'29-5'!$E$19:$I$19</c:f>
              <c:strCache>
                <c:ptCount val="5"/>
                <c:pt idx="0">
                  <c:v>ST</c:v>
                </c:pt>
                <c:pt idx="1">
                  <c:v>OM</c:v>
                </c:pt>
                <c:pt idx="2">
                  <c:v>WI</c:v>
                </c:pt>
                <c:pt idx="3">
                  <c:v>RE</c:v>
                </c:pt>
                <c:pt idx="4">
                  <c:v>GPS</c:v>
                </c:pt>
              </c:strCache>
            </c:strRef>
          </c:cat>
          <c:val>
            <c:numRef>
              <c:f>'29-5'!$E$21:$I$21</c:f>
              <c:numCache>
                <c:formatCode>General</c:formatCode>
                <c:ptCount val="5"/>
                <c:pt idx="0">
                  <c:v>550</c:v>
                </c:pt>
                <c:pt idx="1">
                  <c:v>483</c:v>
                </c:pt>
                <c:pt idx="2">
                  <c:v>460</c:v>
                </c:pt>
                <c:pt idx="4">
                  <c:v>468</c:v>
                </c:pt>
              </c:numCache>
            </c:numRef>
          </c:val>
          <c:extLst>
            <c:ext xmlns:c16="http://schemas.microsoft.com/office/drawing/2014/chart" uri="{C3380CC4-5D6E-409C-BE32-E72D297353CC}">
              <c16:uniqueId val="{00000001-25C7-4325-8AA0-541505B6A374}"/>
            </c:ext>
          </c:extLst>
        </c:ser>
        <c:dLbls>
          <c:showLegendKey val="0"/>
          <c:showVal val="0"/>
          <c:showCatName val="0"/>
          <c:showSerName val="0"/>
          <c:showPercent val="0"/>
          <c:showBubbleSize val="0"/>
        </c:dLbls>
        <c:gapWidth val="219"/>
        <c:overlap val="-27"/>
        <c:axId val="420454424"/>
        <c:axId val="420453440"/>
      </c:barChart>
      <c:valAx>
        <c:axId val="42045344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54424"/>
        <c:crosses val="autoZero"/>
        <c:crossBetween val="between"/>
      </c:valAx>
      <c:catAx>
        <c:axId val="42045442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5344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ALÇADA MÀXIMA</a:t>
            </a:r>
          </a:p>
        </c:rich>
      </c:tx>
      <c:overlay val="0"/>
      <c:spPr>
        <a:noFill/>
        <a:ln>
          <a:noFill/>
        </a:ln>
      </c:spPr>
    </c:title>
    <c:autoTitleDeleted val="0"/>
    <c:plotArea>
      <c:layout/>
      <c:scatterChart>
        <c:scatterStyle val="smoothMarker"/>
        <c:varyColors val="0"/>
        <c:ser>
          <c:idx val="0"/>
          <c:order val="0"/>
          <c:tx>
            <c:strRef>
              <c:f>Estadistica_GPS!$O$60:$O$60</c:f>
              <c:strCache>
                <c:ptCount val="1"/>
                <c:pt idx="0">
                  <c:v>Distr. Normal</c:v>
                </c:pt>
              </c:strCache>
            </c:strRef>
          </c:tx>
          <c:spPr>
            <a:ln w="19083" cap="rnd">
              <a:solidFill>
                <a:srgbClr val="4472C4"/>
              </a:solidFill>
              <a:prstDash val="solid"/>
              <a:round/>
            </a:ln>
          </c:spPr>
          <c:marker>
            <c:symbol val="circle"/>
            <c:size val="5"/>
          </c:marker>
          <c:xVal>
            <c:numRef>
              <c:f>Estadistica_GPS!$N$61:$N$73</c:f>
              <c:numCache>
                <c:formatCode>General</c:formatCode>
                <c:ptCount val="13"/>
                <c:pt idx="0">
                  <c:v>-2</c:v>
                </c:pt>
                <c:pt idx="1">
                  <c:v>-1.75</c:v>
                </c:pt>
                <c:pt idx="2">
                  <c:v>-1.5</c:v>
                </c:pt>
                <c:pt idx="3">
                  <c:v>-1.25</c:v>
                </c:pt>
                <c:pt idx="4">
                  <c:v>-1</c:v>
                </c:pt>
                <c:pt idx="5">
                  <c:v>-0.75</c:v>
                </c:pt>
                <c:pt idx="6">
                  <c:v>-0.5</c:v>
                </c:pt>
                <c:pt idx="7">
                  <c:v>-0.25</c:v>
                </c:pt>
                <c:pt idx="8">
                  <c:v>0</c:v>
                </c:pt>
                <c:pt idx="9">
                  <c:v>0.25</c:v>
                </c:pt>
                <c:pt idx="10">
                  <c:v>0.5</c:v>
                </c:pt>
                <c:pt idx="11">
                  <c:v>0.75</c:v>
                </c:pt>
                <c:pt idx="12">
                  <c:v>1</c:v>
                </c:pt>
              </c:numCache>
            </c:numRef>
          </c:xVal>
          <c:yVal>
            <c:numRef>
              <c:f>Estadistica_GPS!$O$61:$O$73</c:f>
              <c:numCache>
                <c:formatCode>General</c:formatCode>
                <c:ptCount val="13"/>
                <c:pt idx="0">
                  <c:v>5.3547706472627668E-3</c:v>
                </c:pt>
                <c:pt idx="1">
                  <c:v>1.9356976752341416E-2</c:v>
                </c:pt>
                <c:pt idx="2">
                  <c:v>5.7525244515268789E-2</c:v>
                </c:pt>
                <c:pt idx="3">
                  <c:v>0.14054121660152913</c:v>
                </c:pt>
                <c:pt idx="4">
                  <c:v>0.28227553198525918</c:v>
                </c:pt>
                <c:pt idx="5">
                  <c:v>0.46608706552252727</c:v>
                </c:pt>
                <c:pt idx="6">
                  <c:v>0.63268153224628043</c:v>
                </c:pt>
                <c:pt idx="7">
                  <c:v>0.70603715303386361</c:v>
                </c:pt>
                <c:pt idx="8">
                  <c:v>0.64773034415848474</c:v>
                </c:pt>
                <c:pt idx="9">
                  <c:v>0.48852323146030691</c:v>
                </c:pt>
                <c:pt idx="10">
                  <c:v>0.30290084855841459</c:v>
                </c:pt>
                <c:pt idx="11">
                  <c:v>0.15439742367116577</c:v>
                </c:pt>
                <c:pt idx="12">
                  <c:v>6.4699943147628072E-2</c:v>
                </c:pt>
              </c:numCache>
            </c:numRef>
          </c:yVal>
          <c:smooth val="1"/>
          <c:extLst>
            <c:ext xmlns:c16="http://schemas.microsoft.com/office/drawing/2014/chart" uri="{C3380CC4-5D6E-409C-BE32-E72D297353CC}">
              <c16:uniqueId val="{00000000-9A9E-462F-AAAF-72DA94CCD71A}"/>
            </c:ext>
          </c:extLst>
        </c:ser>
        <c:dLbls>
          <c:showLegendKey val="0"/>
          <c:showVal val="0"/>
          <c:showCatName val="0"/>
          <c:showSerName val="0"/>
          <c:showPercent val="0"/>
          <c:showBubbleSize val="0"/>
        </c:dLbls>
        <c:axId val="800183704"/>
        <c:axId val="800182392"/>
      </c:scatterChart>
      <c:valAx>
        <c:axId val="80018239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83704"/>
        <c:crossesAt val="0"/>
        <c:crossBetween val="midCat"/>
      </c:valAx>
      <c:valAx>
        <c:axId val="800183704"/>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82392"/>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DISTÀNCIA</a:t>
            </a:r>
          </a:p>
        </c:rich>
      </c:tx>
      <c:overlay val="0"/>
      <c:spPr>
        <a:noFill/>
        <a:ln>
          <a:noFill/>
        </a:ln>
      </c:spPr>
    </c:title>
    <c:autoTitleDeleted val="0"/>
    <c:plotArea>
      <c:layout/>
      <c:scatterChart>
        <c:scatterStyle val="smoothMarker"/>
        <c:varyColors val="0"/>
        <c:ser>
          <c:idx val="0"/>
          <c:order val="0"/>
          <c:tx>
            <c:strRef>
              <c:f>Estadistica_RE!$O$9:$O$9</c:f>
              <c:strCache>
                <c:ptCount val="1"/>
                <c:pt idx="0">
                  <c:v>Desviació standard</c:v>
                </c:pt>
              </c:strCache>
            </c:strRef>
          </c:tx>
          <c:spPr>
            <a:ln w="19083" cap="rnd">
              <a:solidFill>
                <a:srgbClr val="4472C4"/>
              </a:solidFill>
              <a:prstDash val="solid"/>
              <a:round/>
            </a:ln>
          </c:spPr>
          <c:marker>
            <c:symbol val="circle"/>
            <c:size val="5"/>
          </c:marker>
          <c:xVal>
            <c:numRef>
              <c:f>Estadistica_RE!$N$10:$N$29</c:f>
              <c:numCache>
                <c:formatCode>General</c:formatCode>
                <c:ptCount val="20"/>
                <c:pt idx="0">
                  <c:v>-7</c:v>
                </c:pt>
                <c:pt idx="1">
                  <c:v>-6.5</c:v>
                </c:pt>
                <c:pt idx="2">
                  <c:v>-6</c:v>
                </c:pt>
                <c:pt idx="3">
                  <c:v>-5.5</c:v>
                </c:pt>
                <c:pt idx="4">
                  <c:v>-5</c:v>
                </c:pt>
                <c:pt idx="5">
                  <c:v>-4.5</c:v>
                </c:pt>
                <c:pt idx="6">
                  <c:v>-4</c:v>
                </c:pt>
                <c:pt idx="7">
                  <c:v>-3.5</c:v>
                </c:pt>
                <c:pt idx="8">
                  <c:v>-3</c:v>
                </c:pt>
                <c:pt idx="9">
                  <c:v>-2.5</c:v>
                </c:pt>
                <c:pt idx="10">
                  <c:v>-2</c:v>
                </c:pt>
                <c:pt idx="11">
                  <c:v>-1.5</c:v>
                </c:pt>
                <c:pt idx="12">
                  <c:v>-1</c:v>
                </c:pt>
                <c:pt idx="13">
                  <c:v>-0.5</c:v>
                </c:pt>
                <c:pt idx="14">
                  <c:v>0</c:v>
                </c:pt>
                <c:pt idx="15">
                  <c:v>0.5</c:v>
                </c:pt>
                <c:pt idx="16">
                  <c:v>1</c:v>
                </c:pt>
                <c:pt idx="17">
                  <c:v>1.5</c:v>
                </c:pt>
                <c:pt idx="18">
                  <c:v>2</c:v>
                </c:pt>
                <c:pt idx="19">
                  <c:v>2.5</c:v>
                </c:pt>
              </c:numCache>
            </c:numRef>
          </c:xVal>
          <c:yVal>
            <c:numRef>
              <c:f>Estadistica_RE!$O$10:$O$29</c:f>
              <c:numCache>
                <c:formatCode>General</c:formatCode>
                <c:ptCount val="20"/>
                <c:pt idx="0">
                  <c:v>3.1633462332505649E-2</c:v>
                </c:pt>
                <c:pt idx="1">
                  <c:v>4.0304991443333001E-2</c:v>
                </c:pt>
                <c:pt idx="2">
                  <c:v>5.0146942092192191E-2</c:v>
                </c:pt>
                <c:pt idx="3">
                  <c:v>6.0926130292374397E-2</c:v>
                </c:pt>
                <c:pt idx="4">
                  <c:v>7.2283013803139437E-2</c:v>
                </c:pt>
                <c:pt idx="5">
                  <c:v>8.3741826001528491E-2</c:v>
                </c:pt>
                <c:pt idx="6">
                  <c:v>9.4737543298444943E-2</c:v>
                </c:pt>
                <c:pt idx="7">
                  <c:v>0.10465869811901483</c:v>
                </c:pt>
                <c:pt idx="8">
                  <c:v>0.11290210915491873</c:v>
                </c:pt>
                <c:pt idx="9">
                  <c:v>0.11893297971854574</c:v>
                </c:pt>
                <c:pt idx="10">
                  <c:v>0.12234213687604233</c:v>
                </c:pt>
                <c:pt idx="11">
                  <c:v>0.12289192335969405</c:v>
                </c:pt>
                <c:pt idx="12">
                  <c:v>0.12054359472515185</c:v>
                </c:pt>
                <c:pt idx="13">
                  <c:v>0.11546183437014934</c:v>
                </c:pt>
                <c:pt idx="14">
                  <c:v>0.10799565554513099</c:v>
                </c:pt>
                <c:pt idx="15">
                  <c:v>9.8638766932549887E-2</c:v>
                </c:pt>
                <c:pt idx="16">
                  <c:v>8.7975653518799782E-2</c:v>
                </c:pt>
                <c:pt idx="17">
                  <c:v>7.6621541705487739E-2</c:v>
                </c:pt>
                <c:pt idx="18">
                  <c:v>6.5164758222007055E-2</c:v>
                </c:pt>
                <c:pt idx="19">
                  <c:v>5.4118806178793784E-2</c:v>
                </c:pt>
              </c:numCache>
            </c:numRef>
          </c:yVal>
          <c:smooth val="1"/>
          <c:extLst>
            <c:ext xmlns:c16="http://schemas.microsoft.com/office/drawing/2014/chart" uri="{C3380CC4-5D6E-409C-BE32-E72D297353CC}">
              <c16:uniqueId val="{00000000-CC86-407B-B3A1-258106ECBEA9}"/>
            </c:ext>
          </c:extLst>
        </c:ser>
        <c:dLbls>
          <c:showLegendKey val="0"/>
          <c:showVal val="0"/>
          <c:showCatName val="0"/>
          <c:showSerName val="0"/>
          <c:showPercent val="0"/>
          <c:showBubbleSize val="0"/>
        </c:dLbls>
        <c:axId val="800193872"/>
        <c:axId val="800186328"/>
      </c:scatterChart>
      <c:valAx>
        <c:axId val="80018632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93872"/>
        <c:crossesAt val="0"/>
        <c:crossBetween val="midCat"/>
      </c:valAx>
      <c:valAx>
        <c:axId val="800193872"/>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86328"/>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ALÇADA MÀXIMA</a:t>
            </a:r>
          </a:p>
        </c:rich>
      </c:tx>
      <c:overlay val="0"/>
      <c:spPr>
        <a:noFill/>
        <a:ln>
          <a:noFill/>
        </a:ln>
      </c:spPr>
    </c:title>
    <c:autoTitleDeleted val="0"/>
    <c:plotArea>
      <c:layout/>
      <c:scatterChart>
        <c:scatterStyle val="smoothMarker"/>
        <c:varyColors val="0"/>
        <c:ser>
          <c:idx val="0"/>
          <c:order val="0"/>
          <c:tx>
            <c:strRef>
              <c:f>Estadistica_RE!$O$34:$O$34</c:f>
              <c:strCache>
                <c:ptCount val="1"/>
                <c:pt idx="0">
                  <c:v>Distr. Normal</c:v>
                </c:pt>
              </c:strCache>
            </c:strRef>
          </c:tx>
          <c:spPr>
            <a:ln w="19083" cap="rnd">
              <a:solidFill>
                <a:srgbClr val="4472C4"/>
              </a:solidFill>
              <a:prstDash val="solid"/>
              <a:round/>
            </a:ln>
          </c:spPr>
          <c:marker>
            <c:symbol val="circle"/>
            <c:size val="5"/>
          </c:marker>
          <c:xVal>
            <c:numRef>
              <c:f>Estadistica_RE!$N$35:$N$58</c:f>
              <c:numCache>
                <c:formatCode>General</c:formatCode>
                <c:ptCount val="24"/>
                <c:pt idx="0">
                  <c:v>-2.5</c:v>
                </c:pt>
                <c:pt idx="1">
                  <c:v>-2</c:v>
                </c:pt>
                <c:pt idx="2">
                  <c:v>-1.5</c:v>
                </c:pt>
                <c:pt idx="3">
                  <c:v>-1</c:v>
                </c:pt>
                <c:pt idx="4">
                  <c:v>-0.5</c:v>
                </c:pt>
                <c:pt idx="5">
                  <c:v>0</c:v>
                </c:pt>
                <c:pt idx="6">
                  <c:v>0.5</c:v>
                </c:pt>
                <c:pt idx="7">
                  <c:v>1</c:v>
                </c:pt>
                <c:pt idx="8">
                  <c:v>1.5</c:v>
                </c:pt>
                <c:pt idx="9">
                  <c:v>2</c:v>
                </c:pt>
                <c:pt idx="10">
                  <c:v>2.5</c:v>
                </c:pt>
                <c:pt idx="11">
                  <c:v>3</c:v>
                </c:pt>
                <c:pt idx="12">
                  <c:v>3.5</c:v>
                </c:pt>
                <c:pt idx="13">
                  <c:v>4</c:v>
                </c:pt>
                <c:pt idx="14">
                  <c:v>4.5</c:v>
                </c:pt>
                <c:pt idx="15">
                  <c:v>5</c:v>
                </c:pt>
                <c:pt idx="16">
                  <c:v>5.5</c:v>
                </c:pt>
                <c:pt idx="17">
                  <c:v>6</c:v>
                </c:pt>
                <c:pt idx="18">
                  <c:v>6.5</c:v>
                </c:pt>
                <c:pt idx="19">
                  <c:v>7</c:v>
                </c:pt>
                <c:pt idx="20">
                  <c:v>7.5</c:v>
                </c:pt>
                <c:pt idx="21">
                  <c:v>8</c:v>
                </c:pt>
                <c:pt idx="22">
                  <c:v>8.5</c:v>
                </c:pt>
                <c:pt idx="23">
                  <c:v>9</c:v>
                </c:pt>
              </c:numCache>
            </c:numRef>
          </c:xVal>
          <c:yVal>
            <c:numRef>
              <c:f>Estadistica_RE!$O$35:$O$58</c:f>
              <c:numCache>
                <c:formatCode>General</c:formatCode>
                <c:ptCount val="24"/>
                <c:pt idx="0">
                  <c:v>0.11893297971854574</c:v>
                </c:pt>
                <c:pt idx="1">
                  <c:v>0.12234213687604233</c:v>
                </c:pt>
                <c:pt idx="2">
                  <c:v>0.12289192335969405</c:v>
                </c:pt>
                <c:pt idx="3">
                  <c:v>0.12054359472515185</c:v>
                </c:pt>
                <c:pt idx="4">
                  <c:v>0.11546183437014934</c:v>
                </c:pt>
                <c:pt idx="5">
                  <c:v>0.10799565554513099</c:v>
                </c:pt>
                <c:pt idx="6">
                  <c:v>9.8638766932549887E-2</c:v>
                </c:pt>
                <c:pt idx="7">
                  <c:v>8.7975653518799782E-2</c:v>
                </c:pt>
                <c:pt idx="8">
                  <c:v>7.6621541705487739E-2</c:v>
                </c:pt>
                <c:pt idx="9">
                  <c:v>6.5164758222007055E-2</c:v>
                </c:pt>
                <c:pt idx="10">
                  <c:v>5.4118806178793784E-2</c:v>
                </c:pt>
                <c:pt idx="11">
                  <c:v>4.3889147465122839E-2</c:v>
                </c:pt>
                <c:pt idx="12">
                  <c:v>3.4756785160584482E-2</c:v>
                </c:pt>
                <c:pt idx="13">
                  <c:v>2.6877914710632552E-2</c:v>
                </c:pt>
                <c:pt idx="14">
                  <c:v>2.0296682636959502E-2</c:v>
                </c:pt>
                <c:pt idx="15">
                  <c:v>1.4966769427065449E-2</c:v>
                </c:pt>
                <c:pt idx="16">
                  <c:v>1.0777166505270802E-2</c:v>
                </c:pt>
                <c:pt idx="17">
                  <c:v>7.5780005898358239E-3</c:v>
                </c:pt>
                <c:pt idx="18">
                  <c:v>5.2032919502663756E-3</c:v>
                </c:pt>
                <c:pt idx="19">
                  <c:v>3.4887935549451688E-3</c:v>
                </c:pt>
                <c:pt idx="20">
                  <c:v>2.2842617414654161E-3</c:v>
                </c:pt>
                <c:pt idx="21">
                  <c:v>1.4604610466966241E-3</c:v>
                </c:pt>
                <c:pt idx="22">
                  <c:v>9.1181683747884438E-4</c:v>
                </c:pt>
                <c:pt idx="23">
                  <c:v>5.5590266317047312E-4</c:v>
                </c:pt>
              </c:numCache>
            </c:numRef>
          </c:yVal>
          <c:smooth val="1"/>
          <c:extLst>
            <c:ext xmlns:c16="http://schemas.microsoft.com/office/drawing/2014/chart" uri="{C3380CC4-5D6E-409C-BE32-E72D297353CC}">
              <c16:uniqueId val="{00000000-B024-4110-8423-AD659C8E8A94}"/>
            </c:ext>
          </c:extLst>
        </c:ser>
        <c:dLbls>
          <c:showLegendKey val="0"/>
          <c:showVal val="0"/>
          <c:showCatName val="0"/>
          <c:showSerName val="0"/>
          <c:showPercent val="0"/>
          <c:showBubbleSize val="0"/>
        </c:dLbls>
        <c:axId val="800197808"/>
        <c:axId val="800201744"/>
      </c:scatterChart>
      <c:valAx>
        <c:axId val="80020174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97808"/>
        <c:crossesAt val="0"/>
        <c:crossBetween val="midCat"/>
      </c:valAx>
      <c:valAx>
        <c:axId val="800197808"/>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201744"/>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'29-5'!$D$25:$D$25</c:f>
              <c:strCache>
                <c:ptCount val="1"/>
                <c:pt idx="0">
                  <c:v>Alçada max</c:v>
                </c:pt>
              </c:strCache>
            </c:strRef>
          </c:tx>
          <c:spPr>
            <a:solidFill>
              <a:srgbClr val="4472C4"/>
            </a:solidFill>
            <a:ln>
              <a:noFill/>
            </a:ln>
          </c:spPr>
          <c:invertIfNegative val="0"/>
          <c:cat>
            <c:strRef>
              <c:f>'29-5'!$E$24:$J$24</c:f>
              <c:strCache>
                <c:ptCount val="6"/>
                <c:pt idx="0">
                  <c:v>ST</c:v>
                </c:pt>
                <c:pt idx="1">
                  <c:v>OM</c:v>
                </c:pt>
                <c:pt idx="2">
                  <c:v>WI</c:v>
                </c:pt>
                <c:pt idx="3">
                  <c:v>RE</c:v>
                </c:pt>
                <c:pt idx="4">
                  <c:v>GPS</c:v>
                </c:pt>
                <c:pt idx="5">
                  <c:v>REAL</c:v>
                </c:pt>
              </c:strCache>
            </c:strRef>
          </c:cat>
          <c:val>
            <c:numRef>
              <c:f>'29-5'!$E$25:$J$25</c:f>
              <c:numCache>
                <c:formatCode>General</c:formatCode>
                <c:ptCount val="6"/>
                <c:pt idx="0">
                  <c:v>1197</c:v>
                </c:pt>
                <c:pt idx="1">
                  <c:v>1129</c:v>
                </c:pt>
                <c:pt idx="2">
                  <c:v>1088</c:v>
                </c:pt>
                <c:pt idx="3">
                  <c:v>1200</c:v>
                </c:pt>
                <c:pt idx="4">
                  <c:v>1087</c:v>
                </c:pt>
                <c:pt idx="5">
                  <c:v>1104</c:v>
                </c:pt>
              </c:numCache>
            </c:numRef>
          </c:val>
          <c:extLst>
            <c:ext xmlns:c16="http://schemas.microsoft.com/office/drawing/2014/chart" uri="{C3380CC4-5D6E-409C-BE32-E72D297353CC}">
              <c16:uniqueId val="{00000000-29BF-469D-9179-087EA02CD4B0}"/>
            </c:ext>
          </c:extLst>
        </c:ser>
        <c:ser>
          <c:idx val="1"/>
          <c:order val="1"/>
          <c:tx>
            <c:strRef>
              <c:f>'29-5'!$D$26:$D$26</c:f>
              <c:strCache>
                <c:ptCount val="1"/>
                <c:pt idx="0">
                  <c:v>Alçada min</c:v>
                </c:pt>
              </c:strCache>
            </c:strRef>
          </c:tx>
          <c:spPr>
            <a:solidFill>
              <a:srgbClr val="ED7D31"/>
            </a:solidFill>
            <a:ln>
              <a:noFill/>
            </a:ln>
          </c:spPr>
          <c:invertIfNegative val="0"/>
          <c:cat>
            <c:strRef>
              <c:f>'29-5'!$E$24:$J$24</c:f>
              <c:strCache>
                <c:ptCount val="6"/>
                <c:pt idx="0">
                  <c:v>ST</c:v>
                </c:pt>
                <c:pt idx="1">
                  <c:v>OM</c:v>
                </c:pt>
                <c:pt idx="2">
                  <c:v>WI</c:v>
                </c:pt>
                <c:pt idx="3">
                  <c:v>RE</c:v>
                </c:pt>
                <c:pt idx="4">
                  <c:v>GPS</c:v>
                </c:pt>
                <c:pt idx="5">
                  <c:v>REAL</c:v>
                </c:pt>
              </c:strCache>
            </c:strRef>
          </c:cat>
          <c:val>
            <c:numRef>
              <c:f>'29-5'!$E$26:$J$26</c:f>
              <c:numCache>
                <c:formatCode>General</c:formatCode>
                <c:ptCount val="6"/>
                <c:pt idx="0">
                  <c:v>592</c:v>
                </c:pt>
                <c:pt idx="1">
                  <c:v>643</c:v>
                </c:pt>
                <c:pt idx="2">
                  <c:v>632</c:v>
                </c:pt>
                <c:pt idx="4">
                  <c:v>644</c:v>
                </c:pt>
              </c:numCache>
            </c:numRef>
          </c:val>
          <c:extLst>
            <c:ext xmlns:c16="http://schemas.microsoft.com/office/drawing/2014/chart" uri="{C3380CC4-5D6E-409C-BE32-E72D297353CC}">
              <c16:uniqueId val="{00000001-29BF-469D-9179-087EA02CD4B0}"/>
            </c:ext>
          </c:extLst>
        </c:ser>
        <c:dLbls>
          <c:showLegendKey val="0"/>
          <c:showVal val="0"/>
          <c:showCatName val="0"/>
          <c:showSerName val="0"/>
          <c:showPercent val="0"/>
          <c:showBubbleSize val="0"/>
        </c:dLbls>
        <c:gapWidth val="219"/>
        <c:overlap val="-27"/>
        <c:axId val="419997736"/>
        <c:axId val="419995440"/>
      </c:barChart>
      <c:valAx>
        <c:axId val="41999544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997736"/>
        <c:crosses val="autoZero"/>
        <c:crossBetween val="between"/>
      </c:valAx>
      <c:catAx>
        <c:axId val="41999773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99544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'29-5'!$U$22:$Z$22</c:f>
              <c:strCache>
                <c:ptCount val="6"/>
                <c:pt idx="0">
                  <c:v>ST</c:v>
                </c:pt>
                <c:pt idx="1">
                  <c:v>OM</c:v>
                </c:pt>
                <c:pt idx="2">
                  <c:v>WI</c:v>
                </c:pt>
                <c:pt idx="3">
                  <c:v>RE</c:v>
                </c:pt>
                <c:pt idx="4">
                  <c:v>GPS</c:v>
                </c:pt>
                <c:pt idx="5">
                  <c:v>REAL</c:v>
                </c:pt>
              </c:strCache>
            </c:strRef>
          </c:cat>
          <c:val>
            <c:numRef>
              <c:f>'29-5'!$U$23:$Z$23</c:f>
              <c:numCache>
                <c:formatCode>General</c:formatCode>
                <c:ptCount val="6"/>
                <c:pt idx="0">
                  <c:v>7.52</c:v>
                </c:pt>
                <c:pt idx="1">
                  <c:v>5.63</c:v>
                </c:pt>
                <c:pt idx="2">
                  <c:v>6.53</c:v>
                </c:pt>
                <c:pt idx="3">
                  <c:v>6.2</c:v>
                </c:pt>
                <c:pt idx="4">
                  <c:v>6.19</c:v>
                </c:pt>
                <c:pt idx="5">
                  <c:v>6.43</c:v>
                </c:pt>
              </c:numCache>
            </c:numRef>
          </c:val>
          <c:smooth val="0"/>
          <c:extLst>
            <c:ext xmlns:c16="http://schemas.microsoft.com/office/drawing/2014/chart" uri="{C3380CC4-5D6E-409C-BE32-E72D297353CC}">
              <c16:uniqueId val="{00000000-CDEE-459A-9235-7E5DE2AF2F86}"/>
            </c:ext>
          </c:extLst>
        </c:ser>
        <c:dLbls>
          <c:showLegendKey val="0"/>
          <c:showVal val="0"/>
          <c:showCatName val="0"/>
          <c:showSerName val="0"/>
          <c:showPercent val="0"/>
          <c:showBubbleSize val="0"/>
        </c:dLbls>
        <c:marker val="1"/>
        <c:smooth val="0"/>
        <c:axId val="420453112"/>
        <c:axId val="420455080"/>
      </c:lineChart>
      <c:valAx>
        <c:axId val="4204550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53112"/>
        <c:crosses val="autoZero"/>
        <c:crossBetween val="between"/>
      </c:valAx>
      <c:catAx>
        <c:axId val="42045311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55080"/>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'2-6'!$D$21:$D$21</c:f>
              <c:strCache>
                <c:ptCount val="1"/>
                <c:pt idx="0">
                  <c:v>Des. pujant</c:v>
                </c:pt>
              </c:strCache>
            </c:strRef>
          </c:tx>
          <c:spPr>
            <a:solidFill>
              <a:srgbClr val="4472C4"/>
            </a:solidFill>
            <a:ln>
              <a:noFill/>
            </a:ln>
          </c:spPr>
          <c:invertIfNegative val="0"/>
          <c:cat>
            <c:strRef>
              <c:f>'2-6'!$E$20:$G$20</c:f>
              <c:strCache>
                <c:ptCount val="3"/>
                <c:pt idx="0">
                  <c:v>ST</c:v>
                </c:pt>
                <c:pt idx="1">
                  <c:v>OM</c:v>
                </c:pt>
                <c:pt idx="2">
                  <c:v>WI</c:v>
                </c:pt>
              </c:strCache>
            </c:strRef>
          </c:cat>
          <c:val>
            <c:numRef>
              <c:f>'2-6'!$E$21:$G$21</c:f>
              <c:numCache>
                <c:formatCode>General</c:formatCode>
                <c:ptCount val="3"/>
                <c:pt idx="0">
                  <c:v>131</c:v>
                </c:pt>
                <c:pt idx="1">
                  <c:v>121</c:v>
                </c:pt>
                <c:pt idx="2">
                  <c:v>175</c:v>
                </c:pt>
              </c:numCache>
            </c:numRef>
          </c:val>
          <c:extLst>
            <c:ext xmlns:c16="http://schemas.microsoft.com/office/drawing/2014/chart" uri="{C3380CC4-5D6E-409C-BE32-E72D297353CC}">
              <c16:uniqueId val="{00000000-69AB-4C2A-9E8F-C15E0907FD82}"/>
            </c:ext>
          </c:extLst>
        </c:ser>
        <c:ser>
          <c:idx val="1"/>
          <c:order val="1"/>
          <c:tx>
            <c:strRef>
              <c:f>'2-6'!$D$22:$D$22</c:f>
              <c:strCache>
                <c:ptCount val="1"/>
                <c:pt idx="0">
                  <c:v>Des.baixant</c:v>
                </c:pt>
              </c:strCache>
            </c:strRef>
          </c:tx>
          <c:spPr>
            <a:solidFill>
              <a:srgbClr val="ED7D31"/>
            </a:solidFill>
            <a:ln>
              <a:noFill/>
            </a:ln>
          </c:spPr>
          <c:invertIfNegative val="0"/>
          <c:cat>
            <c:strRef>
              <c:f>'2-6'!$E$20:$G$20</c:f>
              <c:strCache>
                <c:ptCount val="3"/>
                <c:pt idx="0">
                  <c:v>ST</c:v>
                </c:pt>
                <c:pt idx="1">
                  <c:v>OM</c:v>
                </c:pt>
                <c:pt idx="2">
                  <c:v>WI</c:v>
                </c:pt>
              </c:strCache>
            </c:strRef>
          </c:cat>
          <c:val>
            <c:numRef>
              <c:f>'2-6'!$E$22:$G$22</c:f>
              <c:numCache>
                <c:formatCode>General</c:formatCode>
                <c:ptCount val="3"/>
                <c:pt idx="0">
                  <c:v>118</c:v>
                </c:pt>
                <c:pt idx="1">
                  <c:v>116</c:v>
                </c:pt>
                <c:pt idx="2">
                  <c:v>175</c:v>
                </c:pt>
              </c:numCache>
            </c:numRef>
          </c:val>
          <c:extLst>
            <c:ext xmlns:c16="http://schemas.microsoft.com/office/drawing/2014/chart" uri="{C3380CC4-5D6E-409C-BE32-E72D297353CC}">
              <c16:uniqueId val="{00000001-69AB-4C2A-9E8F-C15E0907FD82}"/>
            </c:ext>
          </c:extLst>
        </c:ser>
        <c:dLbls>
          <c:showLegendKey val="0"/>
          <c:showVal val="0"/>
          <c:showCatName val="0"/>
          <c:showSerName val="0"/>
          <c:showPercent val="0"/>
          <c:showBubbleSize val="0"/>
        </c:dLbls>
        <c:gapWidth val="219"/>
        <c:overlap val="-27"/>
        <c:axId val="420488640"/>
        <c:axId val="420492248"/>
      </c:barChart>
      <c:valAx>
        <c:axId val="42049224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8640"/>
        <c:crosses val="autoZero"/>
        <c:crossBetween val="between"/>
      </c:valAx>
      <c:catAx>
        <c:axId val="42048864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9224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'2-6'!$K$21:$K$21</c:f>
              <c:strCache>
                <c:ptCount val="1"/>
                <c:pt idx="0">
                  <c:v>Alçada max</c:v>
                </c:pt>
              </c:strCache>
            </c:strRef>
          </c:tx>
          <c:spPr>
            <a:solidFill>
              <a:srgbClr val="4472C4"/>
            </a:solidFill>
            <a:ln>
              <a:noFill/>
            </a:ln>
          </c:spPr>
          <c:invertIfNegative val="0"/>
          <c:cat>
            <c:strRef>
              <c:f>'2-6'!$L$20:$N$20</c:f>
              <c:strCache>
                <c:ptCount val="3"/>
                <c:pt idx="0">
                  <c:v>ST</c:v>
                </c:pt>
                <c:pt idx="1">
                  <c:v>OM</c:v>
                </c:pt>
                <c:pt idx="2">
                  <c:v>WI</c:v>
                </c:pt>
              </c:strCache>
            </c:strRef>
          </c:cat>
          <c:val>
            <c:numRef>
              <c:f>'2-6'!$L$21:$N$21</c:f>
              <c:numCache>
                <c:formatCode>General</c:formatCode>
                <c:ptCount val="3"/>
                <c:pt idx="0">
                  <c:v>329</c:v>
                </c:pt>
                <c:pt idx="1">
                  <c:v>280</c:v>
                </c:pt>
                <c:pt idx="2">
                  <c:v>302</c:v>
                </c:pt>
              </c:numCache>
            </c:numRef>
          </c:val>
          <c:extLst>
            <c:ext xmlns:c16="http://schemas.microsoft.com/office/drawing/2014/chart" uri="{C3380CC4-5D6E-409C-BE32-E72D297353CC}">
              <c16:uniqueId val="{00000000-EA4D-4476-958C-8E2B33C839AE}"/>
            </c:ext>
          </c:extLst>
        </c:ser>
        <c:ser>
          <c:idx val="1"/>
          <c:order val="1"/>
          <c:tx>
            <c:strRef>
              <c:f>'2-6'!$K$22:$K$22</c:f>
              <c:strCache>
                <c:ptCount val="1"/>
                <c:pt idx="0">
                  <c:v>Alçada min</c:v>
                </c:pt>
              </c:strCache>
            </c:strRef>
          </c:tx>
          <c:spPr>
            <a:solidFill>
              <a:srgbClr val="ED7D31"/>
            </a:solidFill>
            <a:ln>
              <a:noFill/>
            </a:ln>
          </c:spPr>
          <c:invertIfNegative val="0"/>
          <c:cat>
            <c:strRef>
              <c:f>'2-6'!$L$20:$N$20</c:f>
              <c:strCache>
                <c:ptCount val="3"/>
                <c:pt idx="0">
                  <c:v>ST</c:v>
                </c:pt>
                <c:pt idx="1">
                  <c:v>OM</c:v>
                </c:pt>
                <c:pt idx="2">
                  <c:v>WI</c:v>
                </c:pt>
              </c:strCache>
            </c:strRef>
          </c:cat>
          <c:val>
            <c:numRef>
              <c:f>'2-6'!$L$22:$N$22</c:f>
              <c:numCache>
                <c:formatCode>General</c:formatCode>
                <c:ptCount val="3"/>
                <c:pt idx="0">
                  <c:v>204</c:v>
                </c:pt>
                <c:pt idx="1">
                  <c:v>154</c:v>
                </c:pt>
                <c:pt idx="2">
                  <c:v>143</c:v>
                </c:pt>
              </c:numCache>
            </c:numRef>
          </c:val>
          <c:extLst>
            <c:ext xmlns:c16="http://schemas.microsoft.com/office/drawing/2014/chart" uri="{C3380CC4-5D6E-409C-BE32-E72D297353CC}">
              <c16:uniqueId val="{00000001-EA4D-4476-958C-8E2B33C839AE}"/>
            </c:ext>
          </c:extLst>
        </c:ser>
        <c:dLbls>
          <c:showLegendKey val="0"/>
          <c:showVal val="0"/>
          <c:showCatName val="0"/>
          <c:showSerName val="0"/>
          <c:showPercent val="0"/>
          <c:showBubbleSize val="0"/>
        </c:dLbls>
        <c:gapWidth val="219"/>
        <c:overlap val="-27"/>
        <c:axId val="420487000"/>
        <c:axId val="420486672"/>
      </c:barChart>
      <c:valAx>
        <c:axId val="42048667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7000"/>
        <c:crosses val="autoZero"/>
        <c:crossBetween val="between"/>
      </c:valAx>
      <c:catAx>
        <c:axId val="42048700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667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'2-6'!$R$21:$U$21</c:f>
              <c:strCache>
                <c:ptCount val="4"/>
                <c:pt idx="0">
                  <c:v>ST</c:v>
                </c:pt>
                <c:pt idx="1">
                  <c:v>OM</c:v>
                </c:pt>
                <c:pt idx="2">
                  <c:v>WI</c:v>
                </c:pt>
                <c:pt idx="3">
                  <c:v>REAL</c:v>
                </c:pt>
              </c:strCache>
            </c:strRef>
          </c:cat>
          <c:val>
            <c:numRef>
              <c:f>'2-6'!$R$22:$U$22</c:f>
              <c:numCache>
                <c:formatCode>General</c:formatCode>
                <c:ptCount val="4"/>
                <c:pt idx="0">
                  <c:v>13.74</c:v>
                </c:pt>
                <c:pt idx="1">
                  <c:v>13.71</c:v>
                </c:pt>
                <c:pt idx="2">
                  <c:v>14.01</c:v>
                </c:pt>
                <c:pt idx="3">
                  <c:v>13.54</c:v>
                </c:pt>
              </c:numCache>
            </c:numRef>
          </c:val>
          <c:smooth val="0"/>
          <c:extLst>
            <c:ext xmlns:c16="http://schemas.microsoft.com/office/drawing/2014/chart" uri="{C3380CC4-5D6E-409C-BE32-E72D297353CC}">
              <c16:uniqueId val="{00000000-B883-4ECF-8D25-F6BCD44F303A}"/>
            </c:ext>
          </c:extLst>
        </c:ser>
        <c:dLbls>
          <c:showLegendKey val="0"/>
          <c:showVal val="0"/>
          <c:showCatName val="0"/>
          <c:showSerName val="0"/>
          <c:showPercent val="0"/>
          <c:showBubbleSize val="0"/>
        </c:dLbls>
        <c:marker val="1"/>
        <c:smooth val="0"/>
        <c:axId val="420488312"/>
        <c:axId val="420490608"/>
      </c:lineChart>
      <c:valAx>
        <c:axId val="42049060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8312"/>
        <c:crosses val="autoZero"/>
        <c:crossBetween val="between"/>
      </c:valAx>
      <c:catAx>
        <c:axId val="42048831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9060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'6-6'!$D$20:$D$20</c:f>
              <c:strCache>
                <c:ptCount val="1"/>
                <c:pt idx="0">
                  <c:v>Des. pujant</c:v>
                </c:pt>
              </c:strCache>
            </c:strRef>
          </c:tx>
          <c:spPr>
            <a:solidFill>
              <a:srgbClr val="4472C4"/>
            </a:solidFill>
            <a:ln>
              <a:noFill/>
            </a:ln>
          </c:spPr>
          <c:invertIfNegative val="0"/>
          <c:val>
            <c:numRef>
              <c:f>'6-6'!$E$20:$G$20</c:f>
              <c:numCache>
                <c:formatCode>General</c:formatCode>
                <c:ptCount val="3"/>
                <c:pt idx="0">
                  <c:v>412</c:v>
                </c:pt>
                <c:pt idx="1">
                  <c:v>417</c:v>
                </c:pt>
                <c:pt idx="2">
                  <c:v>470</c:v>
                </c:pt>
              </c:numCache>
            </c:numRef>
          </c:val>
          <c:extLst>
            <c:ext xmlns:c16="http://schemas.microsoft.com/office/drawing/2014/chart" uri="{C3380CC4-5D6E-409C-BE32-E72D297353CC}">
              <c16:uniqueId val="{00000000-7C48-40FA-BA03-3BD9F4D624E4}"/>
            </c:ext>
          </c:extLst>
        </c:ser>
        <c:ser>
          <c:idx val="1"/>
          <c:order val="1"/>
          <c:tx>
            <c:strRef>
              <c:f>'6-6'!$D$21:$D$21</c:f>
              <c:strCache>
                <c:ptCount val="1"/>
                <c:pt idx="0">
                  <c:v>Des.baixant</c:v>
                </c:pt>
              </c:strCache>
            </c:strRef>
          </c:tx>
          <c:spPr>
            <a:solidFill>
              <a:srgbClr val="ED7D31"/>
            </a:solidFill>
            <a:ln>
              <a:noFill/>
            </a:ln>
          </c:spPr>
          <c:invertIfNegative val="0"/>
          <c:val>
            <c:numRef>
              <c:f>'6-6'!$E$21:$G$21</c:f>
              <c:numCache>
                <c:formatCode>General</c:formatCode>
                <c:ptCount val="3"/>
                <c:pt idx="0">
                  <c:v>400</c:v>
                </c:pt>
                <c:pt idx="1">
                  <c:v>404</c:v>
                </c:pt>
                <c:pt idx="2">
                  <c:v>470</c:v>
                </c:pt>
              </c:numCache>
            </c:numRef>
          </c:val>
          <c:extLst>
            <c:ext xmlns:c16="http://schemas.microsoft.com/office/drawing/2014/chart" uri="{C3380CC4-5D6E-409C-BE32-E72D297353CC}">
              <c16:uniqueId val="{00000001-7C48-40FA-BA03-3BD9F4D624E4}"/>
            </c:ext>
          </c:extLst>
        </c:ser>
        <c:dLbls>
          <c:showLegendKey val="0"/>
          <c:showVal val="0"/>
          <c:showCatName val="0"/>
          <c:showSerName val="0"/>
          <c:showPercent val="0"/>
          <c:showBubbleSize val="0"/>
        </c:dLbls>
        <c:gapWidth val="219"/>
        <c:overlap val="-27"/>
        <c:axId val="420467648"/>
        <c:axId val="420464696"/>
      </c:barChart>
      <c:valAx>
        <c:axId val="42046469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67648"/>
        <c:crosses val="autoZero"/>
        <c:crossBetween val="between"/>
      </c:valAx>
      <c:catAx>
        <c:axId val="42046764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6469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'6-6'!$J$20:$J$20</c:f>
              <c:strCache>
                <c:ptCount val="1"/>
                <c:pt idx="0">
                  <c:v>Alçada max</c:v>
                </c:pt>
              </c:strCache>
            </c:strRef>
          </c:tx>
          <c:spPr>
            <a:solidFill>
              <a:srgbClr val="4472C4"/>
            </a:solidFill>
            <a:ln>
              <a:noFill/>
            </a:ln>
          </c:spPr>
          <c:invertIfNegative val="0"/>
          <c:val>
            <c:numRef>
              <c:f>'6-6'!$K$20:$N$20</c:f>
              <c:numCache>
                <c:formatCode>General</c:formatCode>
                <c:ptCount val="4"/>
                <c:pt idx="0">
                  <c:v>1076</c:v>
                </c:pt>
                <c:pt idx="1">
                  <c:v>1026</c:v>
                </c:pt>
                <c:pt idx="2">
                  <c:v>1064</c:v>
                </c:pt>
                <c:pt idx="3">
                  <c:v>1029</c:v>
                </c:pt>
              </c:numCache>
            </c:numRef>
          </c:val>
          <c:extLst>
            <c:ext xmlns:c16="http://schemas.microsoft.com/office/drawing/2014/chart" uri="{C3380CC4-5D6E-409C-BE32-E72D297353CC}">
              <c16:uniqueId val="{00000000-620F-4099-9AB2-B5A6A76F7768}"/>
            </c:ext>
          </c:extLst>
        </c:ser>
        <c:ser>
          <c:idx val="1"/>
          <c:order val="1"/>
          <c:tx>
            <c:strRef>
              <c:f>'6-6'!$J$21:$J$21</c:f>
              <c:strCache>
                <c:ptCount val="1"/>
                <c:pt idx="0">
                  <c:v>Alçada min</c:v>
                </c:pt>
              </c:strCache>
            </c:strRef>
          </c:tx>
          <c:spPr>
            <a:solidFill>
              <a:srgbClr val="ED7D31"/>
            </a:solidFill>
            <a:ln>
              <a:noFill/>
            </a:ln>
          </c:spPr>
          <c:invertIfNegative val="0"/>
          <c:val>
            <c:numRef>
              <c:f>'6-6'!$K$21:$N$21</c:f>
              <c:numCache>
                <c:formatCode>General</c:formatCode>
                <c:ptCount val="4"/>
                <c:pt idx="0">
                  <c:v>678</c:v>
                </c:pt>
                <c:pt idx="1">
                  <c:v>628</c:v>
                </c:pt>
                <c:pt idx="2">
                  <c:v>666</c:v>
                </c:pt>
              </c:numCache>
            </c:numRef>
          </c:val>
          <c:extLst>
            <c:ext xmlns:c16="http://schemas.microsoft.com/office/drawing/2014/chart" uri="{C3380CC4-5D6E-409C-BE32-E72D297353CC}">
              <c16:uniqueId val="{00000001-620F-4099-9AB2-B5A6A76F7768}"/>
            </c:ext>
          </c:extLst>
        </c:ser>
        <c:dLbls>
          <c:showLegendKey val="0"/>
          <c:showVal val="0"/>
          <c:showCatName val="0"/>
          <c:showSerName val="0"/>
          <c:showPercent val="0"/>
          <c:showBubbleSize val="0"/>
        </c:dLbls>
        <c:gapWidth val="219"/>
        <c:overlap val="-27"/>
        <c:axId val="420473552"/>
        <c:axId val="420467320"/>
      </c:barChart>
      <c:valAx>
        <c:axId val="42046732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73552"/>
        <c:crosses val="autoZero"/>
        <c:crossBetween val="between"/>
      </c:valAx>
      <c:catAx>
        <c:axId val="42047355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6732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'6-6'!$R$20:$U$20</c:f>
              <c:strCache>
                <c:ptCount val="4"/>
                <c:pt idx="0">
                  <c:v>ST</c:v>
                </c:pt>
                <c:pt idx="1">
                  <c:v>OM</c:v>
                </c:pt>
                <c:pt idx="2">
                  <c:v>WI</c:v>
                </c:pt>
                <c:pt idx="3">
                  <c:v>REAL</c:v>
                </c:pt>
              </c:strCache>
            </c:strRef>
          </c:cat>
          <c:val>
            <c:numRef>
              <c:f>'6-6'!$R$21:$U$21</c:f>
              <c:numCache>
                <c:formatCode>General</c:formatCode>
                <c:ptCount val="4"/>
                <c:pt idx="0">
                  <c:v>10.93</c:v>
                </c:pt>
                <c:pt idx="1">
                  <c:v>9.7200000000000006</c:v>
                </c:pt>
                <c:pt idx="2">
                  <c:v>10.8</c:v>
                </c:pt>
                <c:pt idx="3">
                  <c:v>10.27</c:v>
                </c:pt>
              </c:numCache>
            </c:numRef>
          </c:val>
          <c:smooth val="0"/>
          <c:extLst>
            <c:ext xmlns:c16="http://schemas.microsoft.com/office/drawing/2014/chart" uri="{C3380CC4-5D6E-409C-BE32-E72D297353CC}">
              <c16:uniqueId val="{00000000-DDD3-4685-947C-190A7C85F0FA}"/>
            </c:ext>
          </c:extLst>
        </c:ser>
        <c:dLbls>
          <c:showLegendKey val="0"/>
          <c:showVal val="0"/>
          <c:showCatName val="0"/>
          <c:showSerName val="0"/>
          <c:showPercent val="0"/>
          <c:showBubbleSize val="0"/>
        </c:dLbls>
        <c:marker val="1"/>
        <c:smooth val="0"/>
        <c:axId val="420472568"/>
        <c:axId val="420471584"/>
      </c:lineChart>
      <c:valAx>
        <c:axId val="42047158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72568"/>
        <c:crosses val="autoZero"/>
        <c:crossBetween val="between"/>
      </c:valAx>
      <c:catAx>
        <c:axId val="42047256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71584"/>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'7-6'!$C$18:$C$18</c:f>
              <c:strCache>
                <c:ptCount val="1"/>
                <c:pt idx="0">
                  <c:v>Des. pujant</c:v>
                </c:pt>
              </c:strCache>
            </c:strRef>
          </c:tx>
          <c:spPr>
            <a:solidFill>
              <a:srgbClr val="4472C4"/>
            </a:solidFill>
            <a:ln>
              <a:noFill/>
            </a:ln>
          </c:spPr>
          <c:invertIfNegative val="0"/>
          <c:cat>
            <c:strRef>
              <c:f>'7-6'!$D$17:$F$17</c:f>
              <c:strCache>
                <c:ptCount val="3"/>
                <c:pt idx="0">
                  <c:v>ST</c:v>
                </c:pt>
                <c:pt idx="1">
                  <c:v>OM</c:v>
                </c:pt>
                <c:pt idx="2">
                  <c:v>WI</c:v>
                </c:pt>
              </c:strCache>
            </c:strRef>
          </c:cat>
          <c:val>
            <c:numRef>
              <c:f>'7-6'!$D$18:$F$18</c:f>
              <c:numCache>
                <c:formatCode>General</c:formatCode>
                <c:ptCount val="3"/>
                <c:pt idx="0">
                  <c:v>9</c:v>
                </c:pt>
                <c:pt idx="1">
                  <c:v>12</c:v>
                </c:pt>
                <c:pt idx="2">
                  <c:v>51</c:v>
                </c:pt>
              </c:numCache>
            </c:numRef>
          </c:val>
          <c:extLst>
            <c:ext xmlns:c16="http://schemas.microsoft.com/office/drawing/2014/chart" uri="{C3380CC4-5D6E-409C-BE32-E72D297353CC}">
              <c16:uniqueId val="{00000000-3E1A-4BF8-8F76-7D66BE009C25}"/>
            </c:ext>
          </c:extLst>
        </c:ser>
        <c:ser>
          <c:idx val="1"/>
          <c:order val="1"/>
          <c:tx>
            <c:strRef>
              <c:f>'7-6'!$C$19:$C$19</c:f>
              <c:strCache>
                <c:ptCount val="1"/>
                <c:pt idx="0">
                  <c:v>Des.baixant</c:v>
                </c:pt>
              </c:strCache>
            </c:strRef>
          </c:tx>
          <c:spPr>
            <a:solidFill>
              <a:srgbClr val="ED7D31"/>
            </a:solidFill>
            <a:ln>
              <a:noFill/>
            </a:ln>
          </c:spPr>
          <c:invertIfNegative val="0"/>
          <c:cat>
            <c:strRef>
              <c:f>'7-6'!$D$17:$F$17</c:f>
              <c:strCache>
                <c:ptCount val="3"/>
                <c:pt idx="0">
                  <c:v>ST</c:v>
                </c:pt>
                <c:pt idx="1">
                  <c:v>OM</c:v>
                </c:pt>
                <c:pt idx="2">
                  <c:v>WI</c:v>
                </c:pt>
              </c:strCache>
            </c:strRef>
          </c:cat>
          <c:val>
            <c:numRef>
              <c:f>'7-6'!$D$19:$F$19</c:f>
              <c:numCache>
                <c:formatCode>General</c:formatCode>
                <c:ptCount val="3"/>
                <c:pt idx="0">
                  <c:v>15</c:v>
                </c:pt>
                <c:pt idx="1">
                  <c:v>21</c:v>
                </c:pt>
                <c:pt idx="2">
                  <c:v>51</c:v>
                </c:pt>
              </c:numCache>
            </c:numRef>
          </c:val>
          <c:extLst>
            <c:ext xmlns:c16="http://schemas.microsoft.com/office/drawing/2014/chart" uri="{C3380CC4-5D6E-409C-BE32-E72D297353CC}">
              <c16:uniqueId val="{00000001-3E1A-4BF8-8F76-7D66BE009C25}"/>
            </c:ext>
          </c:extLst>
        </c:ser>
        <c:dLbls>
          <c:showLegendKey val="0"/>
          <c:showVal val="0"/>
          <c:showCatName val="0"/>
          <c:showSerName val="0"/>
          <c:showPercent val="0"/>
          <c:showBubbleSize val="0"/>
        </c:dLbls>
        <c:gapWidth val="219"/>
        <c:overlap val="-27"/>
        <c:axId val="420484048"/>
        <c:axId val="420484376"/>
      </c:barChart>
      <c:valAx>
        <c:axId val="42048437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4048"/>
        <c:crosses val="autoZero"/>
        <c:crossBetween val="between"/>
      </c:valAx>
      <c:catAx>
        <c:axId val="42048404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437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'17-5'!$W$10:$W$10</c:f>
              <c:strCache>
                <c:ptCount val="1"/>
                <c:pt idx="0">
                  <c:v>Alçada max</c:v>
                </c:pt>
              </c:strCache>
            </c:strRef>
          </c:tx>
          <c:spPr>
            <a:solidFill>
              <a:srgbClr val="4472C4"/>
            </a:solidFill>
            <a:ln>
              <a:noFill/>
            </a:ln>
          </c:spPr>
          <c:invertIfNegative val="0"/>
          <c:cat>
            <c:strRef>
              <c:f>'17-5'!$X$9:$Z$9</c:f>
              <c:strCache>
                <c:ptCount val="3"/>
                <c:pt idx="0">
                  <c:v>ST</c:v>
                </c:pt>
                <c:pt idx="1">
                  <c:v>OM</c:v>
                </c:pt>
                <c:pt idx="2">
                  <c:v>WI</c:v>
                </c:pt>
              </c:strCache>
            </c:strRef>
          </c:cat>
          <c:val>
            <c:numRef>
              <c:f>'17-5'!$X$10:$Z$10</c:f>
              <c:numCache>
                <c:formatCode>General</c:formatCode>
                <c:ptCount val="3"/>
                <c:pt idx="0">
                  <c:v>310</c:v>
                </c:pt>
                <c:pt idx="1">
                  <c:v>261</c:v>
                </c:pt>
                <c:pt idx="2">
                  <c:v>253</c:v>
                </c:pt>
              </c:numCache>
            </c:numRef>
          </c:val>
          <c:extLst>
            <c:ext xmlns:c16="http://schemas.microsoft.com/office/drawing/2014/chart" uri="{C3380CC4-5D6E-409C-BE32-E72D297353CC}">
              <c16:uniqueId val="{00000000-B054-4B93-8EE2-8A991CFCEEC2}"/>
            </c:ext>
          </c:extLst>
        </c:ser>
        <c:ser>
          <c:idx val="1"/>
          <c:order val="1"/>
          <c:tx>
            <c:strRef>
              <c:f>'17-5'!$W$11:$W$11</c:f>
              <c:strCache>
                <c:ptCount val="1"/>
                <c:pt idx="0">
                  <c:v>Alçada min</c:v>
                </c:pt>
              </c:strCache>
            </c:strRef>
          </c:tx>
          <c:spPr>
            <a:solidFill>
              <a:srgbClr val="ED7D31"/>
            </a:solidFill>
            <a:ln>
              <a:noFill/>
            </a:ln>
          </c:spPr>
          <c:invertIfNegative val="0"/>
          <c:cat>
            <c:strRef>
              <c:f>'17-5'!$X$9:$Z$9</c:f>
              <c:strCache>
                <c:ptCount val="3"/>
                <c:pt idx="0">
                  <c:v>ST</c:v>
                </c:pt>
                <c:pt idx="1">
                  <c:v>OM</c:v>
                </c:pt>
                <c:pt idx="2">
                  <c:v>WI</c:v>
                </c:pt>
              </c:strCache>
            </c:strRef>
          </c:cat>
          <c:val>
            <c:numRef>
              <c:f>'17-5'!$X$11:$Z$11</c:f>
              <c:numCache>
                <c:formatCode>General</c:formatCode>
                <c:ptCount val="3"/>
                <c:pt idx="0">
                  <c:v>222</c:v>
                </c:pt>
                <c:pt idx="1">
                  <c:v>173</c:v>
                </c:pt>
                <c:pt idx="2">
                  <c:v>123</c:v>
                </c:pt>
              </c:numCache>
            </c:numRef>
          </c:val>
          <c:extLst>
            <c:ext xmlns:c16="http://schemas.microsoft.com/office/drawing/2014/chart" uri="{C3380CC4-5D6E-409C-BE32-E72D297353CC}">
              <c16:uniqueId val="{00000001-B054-4B93-8EE2-8A991CFCEEC2}"/>
            </c:ext>
          </c:extLst>
        </c:ser>
        <c:dLbls>
          <c:showLegendKey val="0"/>
          <c:showVal val="0"/>
          <c:showCatName val="0"/>
          <c:showSerName val="0"/>
          <c:showPercent val="0"/>
          <c:showBubbleSize val="0"/>
        </c:dLbls>
        <c:gapWidth val="219"/>
        <c:axId val="419296088"/>
        <c:axId val="419303960"/>
      </c:barChart>
      <c:valAx>
        <c:axId val="41930396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296088"/>
        <c:crosses val="autoZero"/>
        <c:crossBetween val="between"/>
      </c:valAx>
      <c:catAx>
        <c:axId val="41929608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30396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'7-6'!$J$18:$J$18</c:f>
              <c:strCache>
                <c:ptCount val="1"/>
                <c:pt idx="0">
                  <c:v>Alçada max</c:v>
                </c:pt>
              </c:strCache>
            </c:strRef>
          </c:tx>
          <c:spPr>
            <a:solidFill>
              <a:srgbClr val="4472C4"/>
            </a:solidFill>
            <a:ln>
              <a:noFill/>
            </a:ln>
          </c:spPr>
          <c:invertIfNegative val="0"/>
          <c:cat>
            <c:strRef>
              <c:f>'7-6'!$K$17:$M$17</c:f>
              <c:strCache>
                <c:ptCount val="3"/>
                <c:pt idx="0">
                  <c:v>ST</c:v>
                </c:pt>
                <c:pt idx="1">
                  <c:v>OM</c:v>
                </c:pt>
                <c:pt idx="2">
                  <c:v>WI</c:v>
                </c:pt>
              </c:strCache>
            </c:strRef>
          </c:cat>
          <c:val>
            <c:numRef>
              <c:f>'7-6'!$K$18:$M$18</c:f>
              <c:numCache>
                <c:formatCode>General</c:formatCode>
                <c:ptCount val="3"/>
                <c:pt idx="0">
                  <c:v>311</c:v>
                </c:pt>
                <c:pt idx="1">
                  <c:v>262</c:v>
                </c:pt>
                <c:pt idx="2">
                  <c:v>339</c:v>
                </c:pt>
              </c:numCache>
            </c:numRef>
          </c:val>
          <c:extLst>
            <c:ext xmlns:c16="http://schemas.microsoft.com/office/drawing/2014/chart" uri="{C3380CC4-5D6E-409C-BE32-E72D297353CC}">
              <c16:uniqueId val="{00000000-CE98-49F8-A657-D7CBF1488924}"/>
            </c:ext>
          </c:extLst>
        </c:ser>
        <c:ser>
          <c:idx val="1"/>
          <c:order val="1"/>
          <c:tx>
            <c:strRef>
              <c:f>'7-6'!$J$19:$J$19</c:f>
              <c:strCache>
                <c:ptCount val="1"/>
                <c:pt idx="0">
                  <c:v>Alçada min</c:v>
                </c:pt>
              </c:strCache>
            </c:strRef>
          </c:tx>
          <c:spPr>
            <a:solidFill>
              <a:srgbClr val="ED7D31"/>
            </a:solidFill>
            <a:ln>
              <a:noFill/>
            </a:ln>
          </c:spPr>
          <c:invertIfNegative val="0"/>
          <c:cat>
            <c:strRef>
              <c:f>'7-6'!$K$17:$M$17</c:f>
              <c:strCache>
                <c:ptCount val="3"/>
                <c:pt idx="0">
                  <c:v>ST</c:v>
                </c:pt>
                <c:pt idx="1">
                  <c:v>OM</c:v>
                </c:pt>
                <c:pt idx="2">
                  <c:v>WI</c:v>
                </c:pt>
              </c:strCache>
            </c:strRef>
          </c:cat>
          <c:val>
            <c:numRef>
              <c:f>'7-6'!$K$19:$M$19</c:f>
              <c:numCache>
                <c:formatCode>General</c:formatCode>
                <c:ptCount val="3"/>
                <c:pt idx="0">
                  <c:v>291</c:v>
                </c:pt>
                <c:pt idx="1">
                  <c:v>241</c:v>
                </c:pt>
                <c:pt idx="2">
                  <c:v>283</c:v>
                </c:pt>
              </c:numCache>
            </c:numRef>
          </c:val>
          <c:extLst>
            <c:ext xmlns:c16="http://schemas.microsoft.com/office/drawing/2014/chart" uri="{C3380CC4-5D6E-409C-BE32-E72D297353CC}">
              <c16:uniqueId val="{00000001-CE98-49F8-A657-D7CBF1488924}"/>
            </c:ext>
          </c:extLst>
        </c:ser>
        <c:dLbls>
          <c:showLegendKey val="0"/>
          <c:showVal val="0"/>
          <c:showCatName val="0"/>
          <c:showSerName val="0"/>
          <c:showPercent val="0"/>
          <c:showBubbleSize val="0"/>
        </c:dLbls>
        <c:gapWidth val="219"/>
        <c:overlap val="-27"/>
        <c:axId val="420481752"/>
        <c:axId val="420480112"/>
      </c:barChart>
      <c:valAx>
        <c:axId val="42048011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1752"/>
        <c:crosses val="autoZero"/>
        <c:crossBetween val="between"/>
      </c:valAx>
      <c:catAx>
        <c:axId val="42048175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011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'7-6'!$R$17:$U$17</c:f>
              <c:strCache>
                <c:ptCount val="4"/>
                <c:pt idx="0">
                  <c:v>ST</c:v>
                </c:pt>
                <c:pt idx="1">
                  <c:v>OM</c:v>
                </c:pt>
                <c:pt idx="2">
                  <c:v>WI</c:v>
                </c:pt>
                <c:pt idx="3">
                  <c:v>REAL</c:v>
                </c:pt>
              </c:strCache>
            </c:strRef>
          </c:cat>
          <c:val>
            <c:numRef>
              <c:f>'7-6'!$R$18:$U$18</c:f>
              <c:numCache>
                <c:formatCode>General</c:formatCode>
                <c:ptCount val="4"/>
                <c:pt idx="0">
                  <c:v>3.6</c:v>
                </c:pt>
                <c:pt idx="1">
                  <c:v>3.44</c:v>
                </c:pt>
                <c:pt idx="2">
                  <c:v>3.58</c:v>
                </c:pt>
                <c:pt idx="3">
                  <c:v>3.47</c:v>
                </c:pt>
              </c:numCache>
            </c:numRef>
          </c:val>
          <c:smooth val="0"/>
          <c:extLst>
            <c:ext xmlns:c16="http://schemas.microsoft.com/office/drawing/2014/chart" uri="{C3380CC4-5D6E-409C-BE32-E72D297353CC}">
              <c16:uniqueId val="{00000000-E542-4D75-AB0E-148DD2305684}"/>
            </c:ext>
          </c:extLst>
        </c:ser>
        <c:dLbls>
          <c:showLegendKey val="0"/>
          <c:showVal val="0"/>
          <c:showCatName val="0"/>
          <c:showSerName val="0"/>
          <c:showPercent val="0"/>
          <c:showBubbleSize val="0"/>
        </c:dLbls>
        <c:marker val="1"/>
        <c:smooth val="0"/>
        <c:axId val="420482736"/>
        <c:axId val="420476832"/>
      </c:lineChart>
      <c:valAx>
        <c:axId val="42047683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82736"/>
        <c:crosses val="autoZero"/>
        <c:crossBetween val="between"/>
      </c:valAx>
      <c:catAx>
        <c:axId val="42048273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76832"/>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'9-6'!$C$18:$C$18</c:f>
              <c:strCache>
                <c:ptCount val="1"/>
                <c:pt idx="0">
                  <c:v>Des. pujant</c:v>
                </c:pt>
              </c:strCache>
            </c:strRef>
          </c:tx>
          <c:spPr>
            <a:solidFill>
              <a:srgbClr val="4472C4"/>
            </a:solidFill>
            <a:ln>
              <a:noFill/>
            </a:ln>
          </c:spPr>
          <c:invertIfNegative val="0"/>
          <c:cat>
            <c:strRef>
              <c:f>'9-6'!$D$17:$F$17</c:f>
              <c:strCache>
                <c:ptCount val="3"/>
                <c:pt idx="0">
                  <c:v>ST</c:v>
                </c:pt>
                <c:pt idx="1">
                  <c:v>OM</c:v>
                </c:pt>
                <c:pt idx="2">
                  <c:v>WI</c:v>
                </c:pt>
              </c:strCache>
            </c:strRef>
          </c:cat>
          <c:val>
            <c:numRef>
              <c:f>'9-6'!$D$18:$F$18</c:f>
              <c:numCache>
                <c:formatCode>General</c:formatCode>
                <c:ptCount val="3"/>
                <c:pt idx="0">
                  <c:v>156</c:v>
                </c:pt>
                <c:pt idx="1">
                  <c:v>162</c:v>
                </c:pt>
                <c:pt idx="2">
                  <c:v>249</c:v>
                </c:pt>
              </c:numCache>
            </c:numRef>
          </c:val>
          <c:extLst>
            <c:ext xmlns:c16="http://schemas.microsoft.com/office/drawing/2014/chart" uri="{C3380CC4-5D6E-409C-BE32-E72D297353CC}">
              <c16:uniqueId val="{00000000-2867-408C-88E9-D33D5C39CD03}"/>
            </c:ext>
          </c:extLst>
        </c:ser>
        <c:ser>
          <c:idx val="1"/>
          <c:order val="1"/>
          <c:tx>
            <c:strRef>
              <c:f>'9-6'!$C$19:$C$19</c:f>
              <c:strCache>
                <c:ptCount val="1"/>
                <c:pt idx="0">
                  <c:v>Des.baixant</c:v>
                </c:pt>
              </c:strCache>
            </c:strRef>
          </c:tx>
          <c:spPr>
            <a:solidFill>
              <a:srgbClr val="ED7D31"/>
            </a:solidFill>
            <a:ln>
              <a:noFill/>
            </a:ln>
          </c:spPr>
          <c:invertIfNegative val="0"/>
          <c:cat>
            <c:strRef>
              <c:f>'9-6'!$D$17:$F$17</c:f>
              <c:strCache>
                <c:ptCount val="3"/>
                <c:pt idx="0">
                  <c:v>ST</c:v>
                </c:pt>
                <c:pt idx="1">
                  <c:v>OM</c:v>
                </c:pt>
                <c:pt idx="2">
                  <c:v>WI</c:v>
                </c:pt>
              </c:strCache>
            </c:strRef>
          </c:cat>
          <c:val>
            <c:numRef>
              <c:f>'9-6'!$D$19:$F$19</c:f>
              <c:numCache>
                <c:formatCode>General</c:formatCode>
                <c:ptCount val="3"/>
                <c:pt idx="0">
                  <c:v>169</c:v>
                </c:pt>
                <c:pt idx="1">
                  <c:v>175</c:v>
                </c:pt>
                <c:pt idx="2">
                  <c:v>249</c:v>
                </c:pt>
              </c:numCache>
            </c:numRef>
          </c:val>
          <c:extLst>
            <c:ext xmlns:c16="http://schemas.microsoft.com/office/drawing/2014/chart" uri="{C3380CC4-5D6E-409C-BE32-E72D297353CC}">
              <c16:uniqueId val="{00000001-2867-408C-88E9-D33D5C39CD03}"/>
            </c:ext>
          </c:extLst>
        </c:ser>
        <c:dLbls>
          <c:showLegendKey val="0"/>
          <c:showVal val="0"/>
          <c:showCatName val="0"/>
          <c:showSerName val="0"/>
          <c:showPercent val="0"/>
          <c:showBubbleSize val="0"/>
        </c:dLbls>
        <c:gapWidth val="219"/>
        <c:overlap val="-27"/>
        <c:axId val="420478800"/>
        <c:axId val="420478472"/>
      </c:barChart>
      <c:valAx>
        <c:axId val="42047847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78800"/>
        <c:crosses val="autoZero"/>
        <c:crossBetween val="between"/>
      </c:valAx>
      <c:catAx>
        <c:axId val="42047880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7847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'9-6'!$J$18:$J$18</c:f>
              <c:strCache>
                <c:ptCount val="1"/>
                <c:pt idx="0">
                  <c:v>Alçada max</c:v>
                </c:pt>
              </c:strCache>
            </c:strRef>
          </c:tx>
          <c:spPr>
            <a:solidFill>
              <a:srgbClr val="4472C4"/>
            </a:solidFill>
            <a:ln>
              <a:noFill/>
            </a:ln>
          </c:spPr>
          <c:invertIfNegative val="0"/>
          <c:cat>
            <c:strRef>
              <c:f>'9-6'!$K$17:$M$17</c:f>
              <c:strCache>
                <c:ptCount val="3"/>
                <c:pt idx="0">
                  <c:v>ST</c:v>
                </c:pt>
                <c:pt idx="1">
                  <c:v>OM</c:v>
                </c:pt>
                <c:pt idx="2">
                  <c:v>WI</c:v>
                </c:pt>
              </c:strCache>
            </c:strRef>
          </c:cat>
          <c:val>
            <c:numRef>
              <c:f>'9-6'!$K$18:$M$18</c:f>
              <c:numCache>
                <c:formatCode>General</c:formatCode>
                <c:ptCount val="3"/>
                <c:pt idx="0">
                  <c:v>317</c:v>
                </c:pt>
                <c:pt idx="1">
                  <c:v>268</c:v>
                </c:pt>
                <c:pt idx="2">
                  <c:v>296</c:v>
                </c:pt>
              </c:numCache>
            </c:numRef>
          </c:val>
          <c:extLst>
            <c:ext xmlns:c16="http://schemas.microsoft.com/office/drawing/2014/chart" uri="{C3380CC4-5D6E-409C-BE32-E72D297353CC}">
              <c16:uniqueId val="{00000000-2CE8-4DB5-8E4A-96E7500EF6C7}"/>
            </c:ext>
          </c:extLst>
        </c:ser>
        <c:ser>
          <c:idx val="1"/>
          <c:order val="1"/>
          <c:tx>
            <c:strRef>
              <c:f>'9-6'!$J$19:$J$19</c:f>
              <c:strCache>
                <c:ptCount val="1"/>
                <c:pt idx="0">
                  <c:v>Alçada min</c:v>
                </c:pt>
              </c:strCache>
            </c:strRef>
          </c:tx>
          <c:spPr>
            <a:solidFill>
              <a:srgbClr val="ED7D31"/>
            </a:solidFill>
            <a:ln>
              <a:noFill/>
            </a:ln>
          </c:spPr>
          <c:invertIfNegative val="0"/>
          <c:cat>
            <c:strRef>
              <c:f>'9-6'!$K$17:$M$17</c:f>
              <c:strCache>
                <c:ptCount val="3"/>
                <c:pt idx="0">
                  <c:v>ST</c:v>
                </c:pt>
                <c:pt idx="1">
                  <c:v>OM</c:v>
                </c:pt>
                <c:pt idx="2">
                  <c:v>WI</c:v>
                </c:pt>
              </c:strCache>
            </c:strRef>
          </c:cat>
          <c:val>
            <c:numRef>
              <c:f>'9-6'!$K$19:$M$19</c:f>
              <c:numCache>
                <c:formatCode>General</c:formatCode>
                <c:ptCount val="3"/>
                <c:pt idx="0">
                  <c:v>202</c:v>
                </c:pt>
                <c:pt idx="1">
                  <c:v>152</c:v>
                </c:pt>
                <c:pt idx="2">
                  <c:v>0</c:v>
                </c:pt>
              </c:numCache>
            </c:numRef>
          </c:val>
          <c:extLst>
            <c:ext xmlns:c16="http://schemas.microsoft.com/office/drawing/2014/chart" uri="{C3380CC4-5D6E-409C-BE32-E72D297353CC}">
              <c16:uniqueId val="{00000001-2CE8-4DB5-8E4A-96E7500EF6C7}"/>
            </c:ext>
          </c:extLst>
        </c:ser>
        <c:dLbls>
          <c:showLegendKey val="0"/>
          <c:showVal val="0"/>
          <c:showCatName val="0"/>
          <c:showSerName val="0"/>
          <c:showPercent val="0"/>
          <c:showBubbleSize val="0"/>
        </c:dLbls>
        <c:gapWidth val="219"/>
        <c:overlap val="-27"/>
        <c:axId val="420494872"/>
        <c:axId val="420479456"/>
      </c:barChart>
      <c:valAx>
        <c:axId val="42047945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94872"/>
        <c:crosses val="autoZero"/>
        <c:crossBetween val="between"/>
      </c:valAx>
      <c:catAx>
        <c:axId val="42049487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7945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'9-6'!$R$17:$U$17</c:f>
              <c:strCache>
                <c:ptCount val="4"/>
                <c:pt idx="0">
                  <c:v>ST</c:v>
                </c:pt>
                <c:pt idx="1">
                  <c:v>OM</c:v>
                </c:pt>
                <c:pt idx="2">
                  <c:v>WI</c:v>
                </c:pt>
                <c:pt idx="3">
                  <c:v>REAL</c:v>
                </c:pt>
              </c:strCache>
            </c:strRef>
          </c:cat>
          <c:val>
            <c:numRef>
              <c:f>'9-6'!$R$18:$U$18</c:f>
              <c:numCache>
                <c:formatCode>General</c:formatCode>
                <c:ptCount val="4"/>
                <c:pt idx="0">
                  <c:v>13.94</c:v>
                </c:pt>
                <c:pt idx="1">
                  <c:v>13.85</c:v>
                </c:pt>
                <c:pt idx="2">
                  <c:v>14.37</c:v>
                </c:pt>
                <c:pt idx="3">
                  <c:v>13.77</c:v>
                </c:pt>
              </c:numCache>
            </c:numRef>
          </c:val>
          <c:smooth val="0"/>
          <c:extLst>
            <c:ext xmlns:c16="http://schemas.microsoft.com/office/drawing/2014/chart" uri="{C3380CC4-5D6E-409C-BE32-E72D297353CC}">
              <c16:uniqueId val="{00000000-8DAF-4657-A231-F8D6EFCCC46B}"/>
            </c:ext>
          </c:extLst>
        </c:ser>
        <c:dLbls>
          <c:showLegendKey val="0"/>
          <c:showVal val="0"/>
          <c:showCatName val="0"/>
          <c:showSerName val="0"/>
          <c:showPercent val="0"/>
          <c:showBubbleSize val="0"/>
        </c:dLbls>
        <c:marker val="1"/>
        <c:smooth val="0"/>
        <c:axId val="420720168"/>
        <c:axId val="420721152"/>
      </c:lineChart>
      <c:valAx>
        <c:axId val="42072115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20168"/>
        <c:crosses val="autoZero"/>
        <c:crossBetween val="between"/>
      </c:valAx>
      <c:catAx>
        <c:axId val="42072016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21152"/>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'11-6'!$C$18:$C$18</c:f>
              <c:strCache>
                <c:ptCount val="1"/>
                <c:pt idx="0">
                  <c:v>Des. pujant</c:v>
                </c:pt>
              </c:strCache>
            </c:strRef>
          </c:tx>
          <c:spPr>
            <a:solidFill>
              <a:srgbClr val="4472C4"/>
            </a:solidFill>
            <a:ln>
              <a:noFill/>
            </a:ln>
          </c:spPr>
          <c:invertIfNegative val="0"/>
          <c:cat>
            <c:strRef>
              <c:f>'11-6'!$D$17:$F$17</c:f>
              <c:strCache>
                <c:ptCount val="3"/>
                <c:pt idx="0">
                  <c:v>ST</c:v>
                </c:pt>
                <c:pt idx="1">
                  <c:v>OM</c:v>
                </c:pt>
                <c:pt idx="2">
                  <c:v>WI</c:v>
                </c:pt>
              </c:strCache>
            </c:strRef>
          </c:cat>
          <c:val>
            <c:numRef>
              <c:f>'11-6'!$D$18:$F$18</c:f>
              <c:numCache>
                <c:formatCode>General</c:formatCode>
                <c:ptCount val="3"/>
                <c:pt idx="0">
                  <c:v>398</c:v>
                </c:pt>
                <c:pt idx="1">
                  <c:v>355</c:v>
                </c:pt>
                <c:pt idx="2">
                  <c:v>400</c:v>
                </c:pt>
              </c:numCache>
            </c:numRef>
          </c:val>
          <c:extLst>
            <c:ext xmlns:c16="http://schemas.microsoft.com/office/drawing/2014/chart" uri="{C3380CC4-5D6E-409C-BE32-E72D297353CC}">
              <c16:uniqueId val="{00000000-DF46-4714-9598-6670C200540B}"/>
            </c:ext>
          </c:extLst>
        </c:ser>
        <c:ser>
          <c:idx val="1"/>
          <c:order val="1"/>
          <c:tx>
            <c:strRef>
              <c:f>'11-6'!$C$19:$C$19</c:f>
              <c:strCache>
                <c:ptCount val="1"/>
                <c:pt idx="0">
                  <c:v>Des.baixant</c:v>
                </c:pt>
              </c:strCache>
            </c:strRef>
          </c:tx>
          <c:spPr>
            <a:solidFill>
              <a:srgbClr val="ED7D31"/>
            </a:solidFill>
            <a:ln>
              <a:noFill/>
            </a:ln>
          </c:spPr>
          <c:invertIfNegative val="0"/>
          <c:cat>
            <c:strRef>
              <c:f>'11-6'!$D$17:$F$17</c:f>
              <c:strCache>
                <c:ptCount val="3"/>
                <c:pt idx="0">
                  <c:v>ST</c:v>
                </c:pt>
                <c:pt idx="1">
                  <c:v>OM</c:v>
                </c:pt>
                <c:pt idx="2">
                  <c:v>WI</c:v>
                </c:pt>
              </c:strCache>
            </c:strRef>
          </c:cat>
          <c:val>
            <c:numRef>
              <c:f>'11-6'!$D$19:$F$19</c:f>
              <c:numCache>
                <c:formatCode>General</c:formatCode>
                <c:ptCount val="3"/>
                <c:pt idx="0">
                  <c:v>374</c:v>
                </c:pt>
                <c:pt idx="1">
                  <c:v>370</c:v>
                </c:pt>
                <c:pt idx="2">
                  <c:v>400</c:v>
                </c:pt>
              </c:numCache>
            </c:numRef>
          </c:val>
          <c:extLst>
            <c:ext xmlns:c16="http://schemas.microsoft.com/office/drawing/2014/chart" uri="{C3380CC4-5D6E-409C-BE32-E72D297353CC}">
              <c16:uniqueId val="{00000001-DF46-4714-9598-6670C200540B}"/>
            </c:ext>
          </c:extLst>
        </c:ser>
        <c:dLbls>
          <c:showLegendKey val="0"/>
          <c:showVal val="0"/>
          <c:showCatName val="0"/>
          <c:showSerName val="0"/>
          <c:showPercent val="0"/>
          <c:showBubbleSize val="0"/>
        </c:dLbls>
        <c:gapWidth val="219"/>
        <c:overlap val="-27"/>
        <c:axId val="420727056"/>
        <c:axId val="420719840"/>
      </c:barChart>
      <c:valAx>
        <c:axId val="42071984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27056"/>
        <c:crosses val="autoZero"/>
        <c:crossBetween val="between"/>
      </c:valAx>
      <c:catAx>
        <c:axId val="42072705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984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'11-6'!$J$18:$J$18</c:f>
              <c:strCache>
                <c:ptCount val="1"/>
                <c:pt idx="0">
                  <c:v>Alçada max</c:v>
                </c:pt>
              </c:strCache>
            </c:strRef>
          </c:tx>
          <c:spPr>
            <a:solidFill>
              <a:srgbClr val="4472C4"/>
            </a:solidFill>
            <a:ln>
              <a:noFill/>
            </a:ln>
          </c:spPr>
          <c:invertIfNegative val="0"/>
          <c:cat>
            <c:strRef>
              <c:f>'11-6'!$K$17:$N$17</c:f>
              <c:strCache>
                <c:ptCount val="4"/>
                <c:pt idx="0">
                  <c:v>ST</c:v>
                </c:pt>
                <c:pt idx="1">
                  <c:v>OM</c:v>
                </c:pt>
                <c:pt idx="2">
                  <c:v>WI</c:v>
                </c:pt>
                <c:pt idx="3">
                  <c:v>REAL</c:v>
                </c:pt>
              </c:strCache>
            </c:strRef>
          </c:cat>
          <c:val>
            <c:numRef>
              <c:f>'11-6'!$K$18:$N$18</c:f>
              <c:numCache>
                <c:formatCode>General</c:formatCode>
                <c:ptCount val="4"/>
                <c:pt idx="0">
                  <c:v>988</c:v>
                </c:pt>
                <c:pt idx="1">
                  <c:v>938</c:v>
                </c:pt>
                <c:pt idx="2">
                  <c:v>1031</c:v>
                </c:pt>
                <c:pt idx="3">
                  <c:v>944</c:v>
                </c:pt>
              </c:numCache>
            </c:numRef>
          </c:val>
          <c:extLst>
            <c:ext xmlns:c16="http://schemas.microsoft.com/office/drawing/2014/chart" uri="{C3380CC4-5D6E-409C-BE32-E72D297353CC}">
              <c16:uniqueId val="{00000000-68CE-46E2-957E-77EBCB871AA8}"/>
            </c:ext>
          </c:extLst>
        </c:ser>
        <c:ser>
          <c:idx val="1"/>
          <c:order val="1"/>
          <c:tx>
            <c:strRef>
              <c:f>'11-6'!$J$19:$J$19</c:f>
              <c:strCache>
                <c:ptCount val="1"/>
                <c:pt idx="0">
                  <c:v>Alçada min</c:v>
                </c:pt>
              </c:strCache>
            </c:strRef>
          </c:tx>
          <c:spPr>
            <a:solidFill>
              <a:srgbClr val="ED7D31"/>
            </a:solidFill>
            <a:ln>
              <a:noFill/>
            </a:ln>
          </c:spPr>
          <c:invertIfNegative val="0"/>
          <c:cat>
            <c:strRef>
              <c:f>'11-6'!$K$17:$N$17</c:f>
              <c:strCache>
                <c:ptCount val="4"/>
                <c:pt idx="0">
                  <c:v>ST</c:v>
                </c:pt>
                <c:pt idx="1">
                  <c:v>OM</c:v>
                </c:pt>
                <c:pt idx="2">
                  <c:v>WI</c:v>
                </c:pt>
                <c:pt idx="3">
                  <c:v>REAL</c:v>
                </c:pt>
              </c:strCache>
            </c:strRef>
          </c:cat>
          <c:val>
            <c:numRef>
              <c:f>'11-6'!$K$19:$N$19</c:f>
              <c:numCache>
                <c:formatCode>General</c:formatCode>
                <c:ptCount val="4"/>
                <c:pt idx="0">
                  <c:v>586</c:v>
                </c:pt>
                <c:pt idx="1">
                  <c:v>536</c:v>
                </c:pt>
                <c:pt idx="2">
                  <c:v>637</c:v>
                </c:pt>
                <c:pt idx="3">
                  <c:v>565</c:v>
                </c:pt>
              </c:numCache>
            </c:numRef>
          </c:val>
          <c:extLst>
            <c:ext xmlns:c16="http://schemas.microsoft.com/office/drawing/2014/chart" uri="{C3380CC4-5D6E-409C-BE32-E72D297353CC}">
              <c16:uniqueId val="{00000001-68CE-46E2-957E-77EBCB871AA8}"/>
            </c:ext>
          </c:extLst>
        </c:ser>
        <c:dLbls>
          <c:showLegendKey val="0"/>
          <c:showVal val="0"/>
          <c:showCatName val="0"/>
          <c:showSerName val="0"/>
          <c:showPercent val="0"/>
          <c:showBubbleSize val="0"/>
        </c:dLbls>
        <c:gapWidth val="219"/>
        <c:overlap val="-27"/>
        <c:axId val="420716560"/>
        <c:axId val="420717216"/>
      </c:barChart>
      <c:valAx>
        <c:axId val="42071721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6560"/>
        <c:crosses val="autoZero"/>
        <c:crossBetween val="between"/>
      </c:valAx>
      <c:catAx>
        <c:axId val="42071656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721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'11-6'!$R$17:$U$17</c:f>
              <c:strCache>
                <c:ptCount val="4"/>
                <c:pt idx="0">
                  <c:v>ST</c:v>
                </c:pt>
                <c:pt idx="1">
                  <c:v>OM</c:v>
                </c:pt>
                <c:pt idx="2">
                  <c:v>WI</c:v>
                </c:pt>
                <c:pt idx="3">
                  <c:v>REAL</c:v>
                </c:pt>
              </c:strCache>
            </c:strRef>
          </c:cat>
          <c:val>
            <c:numRef>
              <c:f>'11-6'!$R$18:$U$18</c:f>
              <c:numCache>
                <c:formatCode>General</c:formatCode>
                <c:ptCount val="4"/>
                <c:pt idx="0">
                  <c:v>5.66</c:v>
                </c:pt>
                <c:pt idx="1">
                  <c:v>4.58</c:v>
                </c:pt>
                <c:pt idx="2">
                  <c:v>5.26</c:v>
                </c:pt>
                <c:pt idx="3">
                  <c:v>5.0599999999999996</c:v>
                </c:pt>
              </c:numCache>
            </c:numRef>
          </c:val>
          <c:smooth val="0"/>
          <c:extLst>
            <c:ext xmlns:c16="http://schemas.microsoft.com/office/drawing/2014/chart" uri="{C3380CC4-5D6E-409C-BE32-E72D297353CC}">
              <c16:uniqueId val="{00000000-53E6-4988-9A0C-A0020E3669A0}"/>
            </c:ext>
          </c:extLst>
        </c:ser>
        <c:dLbls>
          <c:showLegendKey val="0"/>
          <c:showVal val="0"/>
          <c:showCatName val="0"/>
          <c:showSerName val="0"/>
          <c:showPercent val="0"/>
          <c:showBubbleSize val="0"/>
        </c:dLbls>
        <c:marker val="1"/>
        <c:smooth val="0"/>
        <c:axId val="420722136"/>
        <c:axId val="420723448"/>
      </c:lineChart>
      <c:valAx>
        <c:axId val="42072344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22136"/>
        <c:crosses val="autoZero"/>
        <c:crossBetween val="between"/>
      </c:valAx>
      <c:catAx>
        <c:axId val="42072213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2344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'13-6'!$C$18:$C$18</c:f>
              <c:strCache>
                <c:ptCount val="1"/>
                <c:pt idx="0">
                  <c:v>Des. pujant</c:v>
                </c:pt>
              </c:strCache>
            </c:strRef>
          </c:tx>
          <c:spPr>
            <a:solidFill>
              <a:srgbClr val="4472C4"/>
            </a:solidFill>
            <a:ln>
              <a:noFill/>
            </a:ln>
          </c:spPr>
          <c:invertIfNegative val="0"/>
          <c:cat>
            <c:strRef>
              <c:f>'13-6'!$D$17:$F$17</c:f>
              <c:strCache>
                <c:ptCount val="3"/>
                <c:pt idx="0">
                  <c:v>ST</c:v>
                </c:pt>
                <c:pt idx="1">
                  <c:v>OM</c:v>
                </c:pt>
                <c:pt idx="2">
                  <c:v>WI</c:v>
                </c:pt>
              </c:strCache>
            </c:strRef>
          </c:cat>
          <c:val>
            <c:numRef>
              <c:f>'13-6'!$D$18:$F$18</c:f>
              <c:numCache>
                <c:formatCode>General</c:formatCode>
                <c:ptCount val="3"/>
                <c:pt idx="0">
                  <c:v>704</c:v>
                </c:pt>
                <c:pt idx="1">
                  <c:v>677</c:v>
                </c:pt>
                <c:pt idx="2">
                  <c:v>700</c:v>
                </c:pt>
              </c:numCache>
            </c:numRef>
          </c:val>
          <c:extLst>
            <c:ext xmlns:c16="http://schemas.microsoft.com/office/drawing/2014/chart" uri="{C3380CC4-5D6E-409C-BE32-E72D297353CC}">
              <c16:uniqueId val="{00000000-78B1-42B9-9077-B1DAB868A5A9}"/>
            </c:ext>
          </c:extLst>
        </c:ser>
        <c:ser>
          <c:idx val="1"/>
          <c:order val="1"/>
          <c:tx>
            <c:strRef>
              <c:f>'13-6'!$C$19:$C$19</c:f>
              <c:strCache>
                <c:ptCount val="1"/>
                <c:pt idx="0">
                  <c:v>Des.baixant</c:v>
                </c:pt>
              </c:strCache>
            </c:strRef>
          </c:tx>
          <c:spPr>
            <a:solidFill>
              <a:srgbClr val="ED7D31"/>
            </a:solidFill>
            <a:ln>
              <a:noFill/>
            </a:ln>
          </c:spPr>
          <c:invertIfNegative val="0"/>
          <c:cat>
            <c:strRef>
              <c:f>'13-6'!$D$17:$F$17</c:f>
              <c:strCache>
                <c:ptCount val="3"/>
                <c:pt idx="0">
                  <c:v>ST</c:v>
                </c:pt>
                <c:pt idx="1">
                  <c:v>OM</c:v>
                </c:pt>
                <c:pt idx="2">
                  <c:v>WI</c:v>
                </c:pt>
              </c:strCache>
            </c:strRef>
          </c:cat>
          <c:val>
            <c:numRef>
              <c:f>'13-6'!$D$19:$F$19</c:f>
              <c:numCache>
                <c:formatCode>General</c:formatCode>
                <c:ptCount val="3"/>
                <c:pt idx="0">
                  <c:v>684</c:v>
                </c:pt>
                <c:pt idx="1">
                  <c:v>648</c:v>
                </c:pt>
                <c:pt idx="2">
                  <c:v>700</c:v>
                </c:pt>
              </c:numCache>
            </c:numRef>
          </c:val>
          <c:extLst>
            <c:ext xmlns:c16="http://schemas.microsoft.com/office/drawing/2014/chart" uri="{C3380CC4-5D6E-409C-BE32-E72D297353CC}">
              <c16:uniqueId val="{00000001-78B1-42B9-9077-B1DAB868A5A9}"/>
            </c:ext>
          </c:extLst>
        </c:ser>
        <c:dLbls>
          <c:showLegendKey val="0"/>
          <c:showVal val="0"/>
          <c:showCatName val="0"/>
          <c:showSerName val="0"/>
          <c:showPercent val="0"/>
          <c:showBubbleSize val="0"/>
        </c:dLbls>
        <c:gapWidth val="219"/>
        <c:overlap val="-27"/>
        <c:axId val="420696552"/>
        <c:axId val="420703768"/>
      </c:barChart>
      <c:valAx>
        <c:axId val="42070376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696552"/>
        <c:crosses val="autoZero"/>
        <c:crossBetween val="between"/>
      </c:valAx>
      <c:catAx>
        <c:axId val="42069655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376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'13-6'!$J$19:$J$19</c:f>
              <c:strCache>
                <c:ptCount val="1"/>
                <c:pt idx="0">
                  <c:v>Alçada max</c:v>
                </c:pt>
              </c:strCache>
            </c:strRef>
          </c:tx>
          <c:spPr>
            <a:solidFill>
              <a:srgbClr val="4472C4"/>
            </a:solidFill>
            <a:ln>
              <a:noFill/>
            </a:ln>
          </c:spPr>
          <c:invertIfNegative val="0"/>
          <c:cat>
            <c:strRef>
              <c:f>'13-6'!$K$18:$M$18</c:f>
              <c:strCache>
                <c:ptCount val="3"/>
                <c:pt idx="0">
                  <c:v>ST</c:v>
                </c:pt>
                <c:pt idx="1">
                  <c:v>OM</c:v>
                </c:pt>
                <c:pt idx="2">
                  <c:v>WI</c:v>
                </c:pt>
              </c:strCache>
            </c:strRef>
          </c:cat>
          <c:val>
            <c:numRef>
              <c:f>'13-6'!$K$19:$M$19</c:f>
              <c:numCache>
                <c:formatCode>General</c:formatCode>
                <c:ptCount val="3"/>
                <c:pt idx="0">
                  <c:v>1215</c:v>
                </c:pt>
                <c:pt idx="1">
                  <c:v>1165</c:v>
                </c:pt>
                <c:pt idx="2">
                  <c:v>1206</c:v>
                </c:pt>
              </c:numCache>
            </c:numRef>
          </c:val>
          <c:extLst>
            <c:ext xmlns:c16="http://schemas.microsoft.com/office/drawing/2014/chart" uri="{C3380CC4-5D6E-409C-BE32-E72D297353CC}">
              <c16:uniqueId val="{00000000-956A-40FF-A7E7-750AC31BA345}"/>
            </c:ext>
          </c:extLst>
        </c:ser>
        <c:ser>
          <c:idx val="1"/>
          <c:order val="1"/>
          <c:tx>
            <c:strRef>
              <c:f>'13-6'!$J$20:$J$20</c:f>
              <c:strCache>
                <c:ptCount val="1"/>
                <c:pt idx="0">
                  <c:v>Alçada min</c:v>
                </c:pt>
              </c:strCache>
            </c:strRef>
          </c:tx>
          <c:spPr>
            <a:solidFill>
              <a:srgbClr val="ED7D31"/>
            </a:solidFill>
            <a:ln>
              <a:noFill/>
            </a:ln>
          </c:spPr>
          <c:invertIfNegative val="0"/>
          <c:cat>
            <c:strRef>
              <c:f>'13-6'!$K$18:$M$18</c:f>
              <c:strCache>
                <c:ptCount val="3"/>
                <c:pt idx="0">
                  <c:v>ST</c:v>
                </c:pt>
                <c:pt idx="1">
                  <c:v>OM</c:v>
                </c:pt>
                <c:pt idx="2">
                  <c:v>WI</c:v>
                </c:pt>
              </c:strCache>
            </c:strRef>
          </c:cat>
          <c:val>
            <c:numRef>
              <c:f>'13-6'!$K$20:$M$20</c:f>
              <c:numCache>
                <c:formatCode>General</c:formatCode>
                <c:ptCount val="3"/>
                <c:pt idx="0">
                  <c:v>507</c:v>
                </c:pt>
                <c:pt idx="1">
                  <c:v>457</c:v>
                </c:pt>
                <c:pt idx="2">
                  <c:v>488</c:v>
                </c:pt>
              </c:numCache>
            </c:numRef>
          </c:val>
          <c:extLst>
            <c:ext xmlns:c16="http://schemas.microsoft.com/office/drawing/2014/chart" uri="{C3380CC4-5D6E-409C-BE32-E72D297353CC}">
              <c16:uniqueId val="{00000001-956A-40FF-A7E7-750AC31BA345}"/>
            </c:ext>
          </c:extLst>
        </c:ser>
        <c:dLbls>
          <c:showLegendKey val="0"/>
          <c:showVal val="0"/>
          <c:showCatName val="0"/>
          <c:showSerName val="0"/>
          <c:showPercent val="0"/>
          <c:showBubbleSize val="0"/>
        </c:dLbls>
        <c:gapWidth val="219"/>
        <c:overlap val="-27"/>
        <c:axId val="420702128"/>
        <c:axId val="420701144"/>
      </c:barChart>
      <c:valAx>
        <c:axId val="42070114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2128"/>
        <c:crosses val="autoZero"/>
        <c:crossBetween val="between"/>
      </c:valAx>
      <c:catAx>
        <c:axId val="42070212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114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'17-5'!$T$14:$W$14</c:f>
              <c:strCache>
                <c:ptCount val="4"/>
                <c:pt idx="0">
                  <c:v>ST</c:v>
                </c:pt>
                <c:pt idx="1">
                  <c:v>OM</c:v>
                </c:pt>
                <c:pt idx="2">
                  <c:v>WI</c:v>
                </c:pt>
                <c:pt idx="3">
                  <c:v>REAL</c:v>
                </c:pt>
              </c:strCache>
            </c:strRef>
          </c:cat>
          <c:val>
            <c:numRef>
              <c:f>'17-5'!$T$15:$W$15</c:f>
              <c:numCache>
                <c:formatCode>General</c:formatCode>
                <c:ptCount val="4"/>
                <c:pt idx="0">
                  <c:v>11.09</c:v>
                </c:pt>
                <c:pt idx="1">
                  <c:v>11.4</c:v>
                </c:pt>
                <c:pt idx="2">
                  <c:v>12</c:v>
                </c:pt>
                <c:pt idx="3">
                  <c:v>11.27</c:v>
                </c:pt>
              </c:numCache>
            </c:numRef>
          </c:val>
          <c:smooth val="0"/>
          <c:extLst>
            <c:ext xmlns:c16="http://schemas.microsoft.com/office/drawing/2014/chart" uri="{C3380CC4-5D6E-409C-BE32-E72D297353CC}">
              <c16:uniqueId val="{00000000-10A2-4973-B6A6-0F9C9A0F0EFF}"/>
            </c:ext>
          </c:extLst>
        </c:ser>
        <c:dLbls>
          <c:showLegendKey val="0"/>
          <c:showVal val="0"/>
          <c:showCatName val="0"/>
          <c:showSerName val="0"/>
          <c:showPercent val="0"/>
          <c:showBubbleSize val="0"/>
        </c:dLbls>
        <c:marker val="1"/>
        <c:smooth val="0"/>
        <c:axId val="419990520"/>
        <c:axId val="419991176"/>
      </c:lineChart>
      <c:valAx>
        <c:axId val="41999117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kM</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990520"/>
        <c:crosses val="autoZero"/>
        <c:crossBetween val="between"/>
      </c:valAx>
      <c:catAx>
        <c:axId val="419990520"/>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app</a:t>
                </a:r>
              </a:p>
            </c:rich>
          </c:tx>
          <c:overlay val="0"/>
          <c:spPr>
            <a:noFill/>
            <a:ln>
              <a:noFill/>
            </a:ln>
          </c:spPr>
        </c:title>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99117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19083" cap="rnd">
              <a:solidFill>
                <a:srgbClr val="4472C4"/>
              </a:solidFill>
              <a:prstDash val="solid"/>
              <a:round/>
            </a:ln>
          </c:spPr>
          <c:marker>
            <c:symbol val="circle"/>
            <c:size val="5"/>
          </c:marker>
          <c:cat>
            <c:strRef>
              <c:f>'13-6'!$R$17:$U$17</c:f>
              <c:strCache>
                <c:ptCount val="4"/>
                <c:pt idx="0">
                  <c:v>ST</c:v>
                </c:pt>
                <c:pt idx="1">
                  <c:v>OM</c:v>
                </c:pt>
                <c:pt idx="2">
                  <c:v>WI</c:v>
                </c:pt>
                <c:pt idx="3">
                  <c:v>REAL</c:v>
                </c:pt>
              </c:strCache>
            </c:strRef>
          </c:cat>
          <c:val>
            <c:numRef>
              <c:f>'13-6'!$R$18:$U$18</c:f>
              <c:numCache>
                <c:formatCode>General</c:formatCode>
                <c:ptCount val="4"/>
                <c:pt idx="0">
                  <c:v>9.6</c:v>
                </c:pt>
                <c:pt idx="1">
                  <c:v>7.56</c:v>
                </c:pt>
                <c:pt idx="2">
                  <c:v>9.15</c:v>
                </c:pt>
                <c:pt idx="3">
                  <c:v>8.59</c:v>
                </c:pt>
              </c:numCache>
            </c:numRef>
          </c:val>
          <c:smooth val="0"/>
          <c:extLst>
            <c:ext xmlns:c16="http://schemas.microsoft.com/office/drawing/2014/chart" uri="{C3380CC4-5D6E-409C-BE32-E72D297353CC}">
              <c16:uniqueId val="{00000000-FD8F-4426-A1B2-E0938D07882A}"/>
            </c:ext>
          </c:extLst>
        </c:ser>
        <c:dLbls>
          <c:showLegendKey val="0"/>
          <c:showVal val="0"/>
          <c:showCatName val="0"/>
          <c:showSerName val="0"/>
          <c:showPercent val="0"/>
          <c:showBubbleSize val="0"/>
        </c:dLbls>
        <c:marker val="1"/>
        <c:smooth val="0"/>
        <c:axId val="420698848"/>
        <c:axId val="420699176"/>
      </c:lineChart>
      <c:valAx>
        <c:axId val="42069917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698848"/>
        <c:crosses val="autoZero"/>
        <c:crossBetween val="between"/>
      </c:valAx>
      <c:catAx>
        <c:axId val="420698848"/>
        <c:scaling>
          <c:orientation val="minMax"/>
        </c:scaling>
        <c:delete val="0"/>
        <c:axPos val="b"/>
        <c:majorGridlines>
          <c:spPr>
            <a:ln w="9363" cap="flat">
              <a:solidFill>
                <a:srgbClr val="D9D9D9"/>
              </a:solidFill>
              <a:prstDash val="solid"/>
              <a:round/>
            </a:ln>
          </c:spPr>
        </c:majorGridlines>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699176"/>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'17-6'!$C$18:$C$18</c:f>
              <c:strCache>
                <c:ptCount val="1"/>
                <c:pt idx="0">
                  <c:v>Des. pujant</c:v>
                </c:pt>
              </c:strCache>
            </c:strRef>
          </c:tx>
          <c:spPr>
            <a:solidFill>
              <a:srgbClr val="4472C4"/>
            </a:solidFill>
            <a:ln>
              <a:noFill/>
            </a:ln>
          </c:spPr>
          <c:invertIfNegative val="0"/>
          <c:cat>
            <c:strRef>
              <c:f>'17-6'!$D$17:$F$17</c:f>
              <c:strCache>
                <c:ptCount val="3"/>
                <c:pt idx="0">
                  <c:v>ST</c:v>
                </c:pt>
                <c:pt idx="1">
                  <c:v>OM</c:v>
                </c:pt>
                <c:pt idx="2">
                  <c:v>WI</c:v>
                </c:pt>
              </c:strCache>
            </c:strRef>
          </c:cat>
          <c:val>
            <c:numRef>
              <c:f>'17-6'!$D$18:$F$18</c:f>
              <c:numCache>
                <c:formatCode>General</c:formatCode>
                <c:ptCount val="3"/>
                <c:pt idx="0">
                  <c:v>129</c:v>
                </c:pt>
                <c:pt idx="1">
                  <c:v>133</c:v>
                </c:pt>
                <c:pt idx="2">
                  <c:v>225</c:v>
                </c:pt>
              </c:numCache>
            </c:numRef>
          </c:val>
          <c:extLst>
            <c:ext xmlns:c16="http://schemas.microsoft.com/office/drawing/2014/chart" uri="{C3380CC4-5D6E-409C-BE32-E72D297353CC}">
              <c16:uniqueId val="{00000000-A46B-4809-B9D9-254CEC7F94E0}"/>
            </c:ext>
          </c:extLst>
        </c:ser>
        <c:ser>
          <c:idx val="1"/>
          <c:order val="1"/>
          <c:tx>
            <c:strRef>
              <c:f>'17-6'!$C$19:$C$19</c:f>
              <c:strCache>
                <c:ptCount val="1"/>
                <c:pt idx="0">
                  <c:v>Des.baixant</c:v>
                </c:pt>
              </c:strCache>
            </c:strRef>
          </c:tx>
          <c:spPr>
            <a:solidFill>
              <a:srgbClr val="ED7D31"/>
            </a:solidFill>
            <a:ln>
              <a:noFill/>
            </a:ln>
          </c:spPr>
          <c:invertIfNegative val="0"/>
          <c:cat>
            <c:strRef>
              <c:f>'17-6'!$D$17:$F$17</c:f>
              <c:strCache>
                <c:ptCount val="3"/>
                <c:pt idx="0">
                  <c:v>ST</c:v>
                </c:pt>
                <c:pt idx="1">
                  <c:v>OM</c:v>
                </c:pt>
                <c:pt idx="2">
                  <c:v>WI</c:v>
                </c:pt>
              </c:strCache>
            </c:strRef>
          </c:cat>
          <c:val>
            <c:numRef>
              <c:f>'17-6'!$D$19:$F$19</c:f>
              <c:numCache>
                <c:formatCode>General</c:formatCode>
                <c:ptCount val="3"/>
                <c:pt idx="0">
                  <c:v>146</c:v>
                </c:pt>
                <c:pt idx="1">
                  <c:v>145</c:v>
                </c:pt>
                <c:pt idx="2">
                  <c:v>225</c:v>
                </c:pt>
              </c:numCache>
            </c:numRef>
          </c:val>
          <c:extLst>
            <c:ext xmlns:c16="http://schemas.microsoft.com/office/drawing/2014/chart" uri="{C3380CC4-5D6E-409C-BE32-E72D297353CC}">
              <c16:uniqueId val="{00000001-A46B-4809-B9D9-254CEC7F94E0}"/>
            </c:ext>
          </c:extLst>
        </c:ser>
        <c:dLbls>
          <c:showLegendKey val="0"/>
          <c:showVal val="0"/>
          <c:showCatName val="0"/>
          <c:showSerName val="0"/>
          <c:showPercent val="0"/>
          <c:showBubbleSize val="0"/>
        </c:dLbls>
        <c:gapWidth val="219"/>
        <c:overlap val="-27"/>
        <c:axId val="420700816"/>
        <c:axId val="420696880"/>
      </c:barChart>
      <c:valAx>
        <c:axId val="4206968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0816"/>
        <c:crosses val="autoZero"/>
        <c:crossBetween val="between"/>
      </c:valAx>
      <c:catAx>
        <c:axId val="42070081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69688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'17-6'!$J$18:$J$18</c:f>
              <c:strCache>
                <c:ptCount val="1"/>
                <c:pt idx="0">
                  <c:v>Alçada max</c:v>
                </c:pt>
              </c:strCache>
            </c:strRef>
          </c:tx>
          <c:spPr>
            <a:solidFill>
              <a:srgbClr val="4472C4"/>
            </a:solidFill>
            <a:ln>
              <a:noFill/>
            </a:ln>
          </c:spPr>
          <c:invertIfNegative val="0"/>
          <c:cat>
            <c:strRef>
              <c:f>'17-6'!$K$17:$M$17</c:f>
              <c:strCache>
                <c:ptCount val="3"/>
                <c:pt idx="0">
                  <c:v>ST</c:v>
                </c:pt>
                <c:pt idx="1">
                  <c:v>OM</c:v>
                </c:pt>
                <c:pt idx="2">
                  <c:v>WI</c:v>
                </c:pt>
              </c:strCache>
            </c:strRef>
          </c:cat>
          <c:val>
            <c:numRef>
              <c:f>'17-6'!$K$18:$M$18</c:f>
              <c:numCache>
                <c:formatCode>General</c:formatCode>
                <c:ptCount val="3"/>
                <c:pt idx="0">
                  <c:v>296</c:v>
                </c:pt>
                <c:pt idx="1">
                  <c:v>246</c:v>
                </c:pt>
                <c:pt idx="2">
                  <c:v>271</c:v>
                </c:pt>
              </c:numCache>
            </c:numRef>
          </c:val>
          <c:extLst>
            <c:ext xmlns:c16="http://schemas.microsoft.com/office/drawing/2014/chart" uri="{C3380CC4-5D6E-409C-BE32-E72D297353CC}">
              <c16:uniqueId val="{00000000-7670-45C5-9A89-C161776B3F0C}"/>
            </c:ext>
          </c:extLst>
        </c:ser>
        <c:ser>
          <c:idx val="1"/>
          <c:order val="1"/>
          <c:tx>
            <c:strRef>
              <c:f>'17-6'!$J$19:$J$19</c:f>
              <c:strCache>
                <c:ptCount val="1"/>
                <c:pt idx="0">
                  <c:v>Alçada min</c:v>
                </c:pt>
              </c:strCache>
            </c:strRef>
          </c:tx>
          <c:spPr>
            <a:solidFill>
              <a:srgbClr val="ED7D31"/>
            </a:solidFill>
            <a:ln>
              <a:noFill/>
            </a:ln>
          </c:spPr>
          <c:invertIfNegative val="0"/>
          <c:cat>
            <c:strRef>
              <c:f>'17-6'!$K$17:$M$17</c:f>
              <c:strCache>
                <c:ptCount val="3"/>
                <c:pt idx="0">
                  <c:v>ST</c:v>
                </c:pt>
                <c:pt idx="1">
                  <c:v>OM</c:v>
                </c:pt>
                <c:pt idx="2">
                  <c:v>WI</c:v>
                </c:pt>
              </c:strCache>
            </c:strRef>
          </c:cat>
          <c:val>
            <c:numRef>
              <c:f>'17-6'!$K$19:$M$19</c:f>
              <c:numCache>
                <c:formatCode>General</c:formatCode>
                <c:ptCount val="3"/>
                <c:pt idx="0">
                  <c:v>203</c:v>
                </c:pt>
                <c:pt idx="1">
                  <c:v>153</c:v>
                </c:pt>
                <c:pt idx="2">
                  <c:v>141</c:v>
                </c:pt>
              </c:numCache>
            </c:numRef>
          </c:val>
          <c:extLst>
            <c:ext xmlns:c16="http://schemas.microsoft.com/office/drawing/2014/chart" uri="{C3380CC4-5D6E-409C-BE32-E72D297353CC}">
              <c16:uniqueId val="{00000001-7670-45C5-9A89-C161776B3F0C}"/>
            </c:ext>
          </c:extLst>
        </c:ser>
        <c:dLbls>
          <c:showLegendKey val="0"/>
          <c:showVal val="0"/>
          <c:showCatName val="0"/>
          <c:showSerName val="0"/>
          <c:showPercent val="0"/>
          <c:showBubbleSize val="0"/>
        </c:dLbls>
        <c:gapWidth val="219"/>
        <c:overlap val="-27"/>
        <c:axId val="420711312"/>
        <c:axId val="420706064"/>
      </c:barChart>
      <c:valAx>
        <c:axId val="42070606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1312"/>
        <c:crosses val="autoZero"/>
        <c:crossBetween val="between"/>
      </c:valAx>
      <c:catAx>
        <c:axId val="42071131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606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'17-6'!$R$17:$U$17</c:f>
              <c:strCache>
                <c:ptCount val="4"/>
                <c:pt idx="0">
                  <c:v>ST</c:v>
                </c:pt>
                <c:pt idx="1">
                  <c:v>OM</c:v>
                </c:pt>
                <c:pt idx="2">
                  <c:v>WI</c:v>
                </c:pt>
                <c:pt idx="3">
                  <c:v>REAL</c:v>
                </c:pt>
              </c:strCache>
            </c:strRef>
          </c:cat>
          <c:val>
            <c:numRef>
              <c:f>'17-6'!$R$18:$U$18</c:f>
              <c:numCache>
                <c:formatCode>General</c:formatCode>
                <c:ptCount val="4"/>
                <c:pt idx="0">
                  <c:v>15.01</c:v>
                </c:pt>
                <c:pt idx="1">
                  <c:v>14.85</c:v>
                </c:pt>
                <c:pt idx="2">
                  <c:v>15.2</c:v>
                </c:pt>
                <c:pt idx="3">
                  <c:v>14.72</c:v>
                </c:pt>
              </c:numCache>
            </c:numRef>
          </c:val>
          <c:smooth val="0"/>
          <c:extLst>
            <c:ext xmlns:c16="http://schemas.microsoft.com/office/drawing/2014/chart" uri="{C3380CC4-5D6E-409C-BE32-E72D297353CC}">
              <c16:uniqueId val="{00000000-381A-454A-931D-334C2E5260BA}"/>
            </c:ext>
          </c:extLst>
        </c:ser>
        <c:dLbls>
          <c:showLegendKey val="0"/>
          <c:showVal val="0"/>
          <c:showCatName val="0"/>
          <c:showSerName val="0"/>
          <c:showPercent val="0"/>
          <c:showBubbleSize val="0"/>
        </c:dLbls>
        <c:marker val="1"/>
        <c:smooth val="0"/>
        <c:axId val="420712952"/>
        <c:axId val="420709016"/>
      </c:lineChart>
      <c:valAx>
        <c:axId val="42070901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2952"/>
        <c:crosses val="autoZero"/>
        <c:crossBetween val="between"/>
      </c:valAx>
      <c:catAx>
        <c:axId val="42071295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9016"/>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'19-6'!$C$18:$C$18</c:f>
              <c:strCache>
                <c:ptCount val="1"/>
                <c:pt idx="0">
                  <c:v>Des. pujant</c:v>
                </c:pt>
              </c:strCache>
            </c:strRef>
          </c:tx>
          <c:spPr>
            <a:solidFill>
              <a:srgbClr val="4472C4"/>
            </a:solidFill>
            <a:ln>
              <a:noFill/>
            </a:ln>
          </c:spPr>
          <c:invertIfNegative val="0"/>
          <c:cat>
            <c:strRef>
              <c:f>'19-6'!$D$17:$F$17</c:f>
              <c:strCache>
                <c:ptCount val="3"/>
                <c:pt idx="0">
                  <c:v>ST</c:v>
                </c:pt>
                <c:pt idx="1">
                  <c:v>OM</c:v>
                </c:pt>
                <c:pt idx="2">
                  <c:v>WI</c:v>
                </c:pt>
              </c:strCache>
            </c:strRef>
          </c:cat>
          <c:val>
            <c:numRef>
              <c:f>'19-6'!$D$18:$F$18</c:f>
              <c:numCache>
                <c:formatCode>General</c:formatCode>
                <c:ptCount val="3"/>
                <c:pt idx="0">
                  <c:v>388</c:v>
                </c:pt>
                <c:pt idx="1">
                  <c:v>381</c:v>
                </c:pt>
                <c:pt idx="2">
                  <c:v>422</c:v>
                </c:pt>
              </c:numCache>
            </c:numRef>
          </c:val>
          <c:extLst>
            <c:ext xmlns:c16="http://schemas.microsoft.com/office/drawing/2014/chart" uri="{C3380CC4-5D6E-409C-BE32-E72D297353CC}">
              <c16:uniqueId val="{00000000-8284-4EB9-87A7-62BA26C2D2CC}"/>
            </c:ext>
          </c:extLst>
        </c:ser>
        <c:ser>
          <c:idx val="1"/>
          <c:order val="1"/>
          <c:tx>
            <c:strRef>
              <c:f>'19-6'!$C$19:$C$19</c:f>
              <c:strCache>
                <c:ptCount val="1"/>
                <c:pt idx="0">
                  <c:v>Des.baixant</c:v>
                </c:pt>
              </c:strCache>
            </c:strRef>
          </c:tx>
          <c:spPr>
            <a:solidFill>
              <a:srgbClr val="ED7D31"/>
            </a:solidFill>
            <a:ln>
              <a:noFill/>
            </a:ln>
          </c:spPr>
          <c:invertIfNegative val="0"/>
          <c:cat>
            <c:strRef>
              <c:f>'19-6'!$D$17:$F$17</c:f>
              <c:strCache>
                <c:ptCount val="3"/>
                <c:pt idx="0">
                  <c:v>ST</c:v>
                </c:pt>
                <c:pt idx="1">
                  <c:v>OM</c:v>
                </c:pt>
                <c:pt idx="2">
                  <c:v>WI</c:v>
                </c:pt>
              </c:strCache>
            </c:strRef>
          </c:cat>
          <c:val>
            <c:numRef>
              <c:f>'19-6'!$D$19:$F$19</c:f>
              <c:numCache>
                <c:formatCode>General</c:formatCode>
                <c:ptCount val="3"/>
                <c:pt idx="0">
                  <c:v>347</c:v>
                </c:pt>
                <c:pt idx="1">
                  <c:v>338</c:v>
                </c:pt>
                <c:pt idx="2">
                  <c:v>422</c:v>
                </c:pt>
              </c:numCache>
            </c:numRef>
          </c:val>
          <c:extLst>
            <c:ext xmlns:c16="http://schemas.microsoft.com/office/drawing/2014/chart" uri="{C3380CC4-5D6E-409C-BE32-E72D297353CC}">
              <c16:uniqueId val="{00000001-8284-4EB9-87A7-62BA26C2D2CC}"/>
            </c:ext>
          </c:extLst>
        </c:ser>
        <c:dLbls>
          <c:showLegendKey val="0"/>
          <c:showVal val="0"/>
          <c:showCatName val="0"/>
          <c:showSerName val="0"/>
          <c:showPercent val="0"/>
          <c:showBubbleSize val="0"/>
        </c:dLbls>
        <c:gapWidth val="219"/>
        <c:overlap val="-27"/>
        <c:axId val="420710656"/>
        <c:axId val="420706720"/>
      </c:barChart>
      <c:valAx>
        <c:axId val="42070672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0656"/>
        <c:crosses val="autoZero"/>
        <c:crossBetween val="between"/>
      </c:valAx>
      <c:catAx>
        <c:axId val="42071065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672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'19-6'!$J$18:$J$18</c:f>
              <c:strCache>
                <c:ptCount val="1"/>
                <c:pt idx="0">
                  <c:v>Alçada max</c:v>
                </c:pt>
              </c:strCache>
            </c:strRef>
          </c:tx>
          <c:spPr>
            <a:solidFill>
              <a:srgbClr val="4472C4"/>
            </a:solidFill>
            <a:ln>
              <a:noFill/>
            </a:ln>
          </c:spPr>
          <c:invertIfNegative val="0"/>
          <c:cat>
            <c:strRef>
              <c:f>'19-6'!$K$17:$N$17</c:f>
              <c:strCache>
                <c:ptCount val="4"/>
                <c:pt idx="0">
                  <c:v>ST</c:v>
                </c:pt>
                <c:pt idx="1">
                  <c:v>OM</c:v>
                </c:pt>
                <c:pt idx="2">
                  <c:v>WI</c:v>
                </c:pt>
                <c:pt idx="3">
                  <c:v>REAL</c:v>
                </c:pt>
              </c:strCache>
            </c:strRef>
          </c:cat>
          <c:val>
            <c:numRef>
              <c:f>'19-6'!$K$18:$N$18</c:f>
              <c:numCache>
                <c:formatCode>General</c:formatCode>
                <c:ptCount val="4"/>
                <c:pt idx="0">
                  <c:v>1188</c:v>
                </c:pt>
                <c:pt idx="1">
                  <c:v>1068</c:v>
                </c:pt>
                <c:pt idx="2">
                  <c:v>1063</c:v>
                </c:pt>
                <c:pt idx="3">
                  <c:v>1104</c:v>
                </c:pt>
              </c:numCache>
            </c:numRef>
          </c:val>
          <c:extLst>
            <c:ext xmlns:c16="http://schemas.microsoft.com/office/drawing/2014/chart" uri="{C3380CC4-5D6E-409C-BE32-E72D297353CC}">
              <c16:uniqueId val="{00000000-EB91-4CDE-B123-B1864370C3FF}"/>
            </c:ext>
          </c:extLst>
        </c:ser>
        <c:ser>
          <c:idx val="1"/>
          <c:order val="1"/>
          <c:tx>
            <c:strRef>
              <c:f>'19-6'!$J$19:$J$19</c:f>
              <c:strCache>
                <c:ptCount val="1"/>
                <c:pt idx="0">
                  <c:v>Alçada min</c:v>
                </c:pt>
              </c:strCache>
            </c:strRef>
          </c:tx>
          <c:spPr>
            <a:solidFill>
              <a:srgbClr val="ED7D31"/>
            </a:solidFill>
            <a:ln>
              <a:noFill/>
            </a:ln>
          </c:spPr>
          <c:invertIfNegative val="0"/>
          <c:cat>
            <c:strRef>
              <c:f>'19-6'!$K$17:$N$17</c:f>
              <c:strCache>
                <c:ptCount val="4"/>
                <c:pt idx="0">
                  <c:v>ST</c:v>
                </c:pt>
                <c:pt idx="1">
                  <c:v>OM</c:v>
                </c:pt>
                <c:pt idx="2">
                  <c:v>WI</c:v>
                </c:pt>
                <c:pt idx="3">
                  <c:v>REAL</c:v>
                </c:pt>
              </c:strCache>
            </c:strRef>
          </c:cat>
          <c:val>
            <c:numRef>
              <c:f>'19-6'!$K$19:$N$19</c:f>
              <c:numCache>
                <c:formatCode>General</c:formatCode>
                <c:ptCount val="4"/>
                <c:pt idx="0">
                  <c:v>726</c:v>
                </c:pt>
                <c:pt idx="1">
                  <c:v>681</c:v>
                </c:pt>
                <c:pt idx="2">
                  <c:v>650</c:v>
                </c:pt>
              </c:numCache>
            </c:numRef>
          </c:val>
          <c:extLst>
            <c:ext xmlns:c16="http://schemas.microsoft.com/office/drawing/2014/chart" uri="{C3380CC4-5D6E-409C-BE32-E72D297353CC}">
              <c16:uniqueId val="{00000001-EB91-4CDE-B123-B1864370C3FF}"/>
            </c:ext>
          </c:extLst>
        </c:ser>
        <c:dLbls>
          <c:showLegendKey val="0"/>
          <c:showVal val="0"/>
          <c:showCatName val="0"/>
          <c:showSerName val="0"/>
          <c:showPercent val="0"/>
          <c:showBubbleSize val="0"/>
        </c:dLbls>
        <c:gapWidth val="219"/>
        <c:overlap val="-27"/>
        <c:axId val="420706392"/>
        <c:axId val="420715576"/>
      </c:barChart>
      <c:valAx>
        <c:axId val="42071557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6392"/>
        <c:crosses val="autoZero"/>
        <c:crossBetween val="between"/>
      </c:valAx>
      <c:catAx>
        <c:axId val="42070639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557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'19-6'!$R$17:$U$17</c:f>
              <c:strCache>
                <c:ptCount val="4"/>
                <c:pt idx="0">
                  <c:v>ST</c:v>
                </c:pt>
                <c:pt idx="1">
                  <c:v>OM</c:v>
                </c:pt>
                <c:pt idx="2">
                  <c:v>WI</c:v>
                </c:pt>
                <c:pt idx="3">
                  <c:v>REAL</c:v>
                </c:pt>
              </c:strCache>
            </c:strRef>
          </c:cat>
          <c:val>
            <c:numRef>
              <c:f>'19-6'!$R$18:$U$18</c:f>
              <c:numCache>
                <c:formatCode>General</c:formatCode>
                <c:ptCount val="4"/>
                <c:pt idx="0">
                  <c:v>5.66</c:v>
                </c:pt>
                <c:pt idx="1">
                  <c:v>5.08</c:v>
                </c:pt>
                <c:pt idx="2">
                  <c:v>5.5</c:v>
                </c:pt>
                <c:pt idx="3">
                  <c:v>5.31</c:v>
                </c:pt>
              </c:numCache>
            </c:numRef>
          </c:val>
          <c:smooth val="0"/>
          <c:extLst>
            <c:ext xmlns:c16="http://schemas.microsoft.com/office/drawing/2014/chart" uri="{C3380CC4-5D6E-409C-BE32-E72D297353CC}">
              <c16:uniqueId val="{00000000-3A4D-4710-B2AC-166584D55FF1}"/>
            </c:ext>
          </c:extLst>
        </c:ser>
        <c:dLbls>
          <c:showLegendKey val="0"/>
          <c:showVal val="0"/>
          <c:showCatName val="0"/>
          <c:showSerName val="0"/>
          <c:showPercent val="0"/>
          <c:showBubbleSize val="0"/>
        </c:dLbls>
        <c:marker val="1"/>
        <c:smooth val="0"/>
        <c:axId val="420469944"/>
        <c:axId val="420475848"/>
      </c:lineChart>
      <c:valAx>
        <c:axId val="42047584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69944"/>
        <c:crosses val="autoZero"/>
        <c:crossBetween val="between"/>
      </c:valAx>
      <c:catAx>
        <c:axId val="42046994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7584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Alçada max</a:t>
            </a:r>
          </a:p>
        </c:rich>
      </c:tx>
      <c:overlay val="0"/>
      <c:spPr>
        <a:noFill/>
        <a:ln>
          <a:noFill/>
        </a:ln>
      </c:spPr>
    </c:title>
    <c:autoTitleDeleted val="0"/>
    <c:plotArea>
      <c:layout/>
      <c:radarChart>
        <c:radarStyle val="marker"/>
        <c:varyColors val="0"/>
        <c:ser>
          <c:idx val="0"/>
          <c:order val="0"/>
          <c:tx>
            <c:strRef>
              <c:f>'19-6'!$J$18:$J$18</c:f>
              <c:strCache>
                <c:ptCount val="1"/>
                <c:pt idx="0">
                  <c:v>Alçada max</c:v>
                </c:pt>
              </c:strCache>
            </c:strRef>
          </c:tx>
          <c:spPr>
            <a:ln w="19083" cap="rnd">
              <a:solidFill>
                <a:srgbClr val="4472C4"/>
              </a:solidFill>
              <a:prstDash val="solid"/>
              <a:round/>
            </a:ln>
          </c:spPr>
          <c:marker>
            <c:symbol val="circle"/>
            <c:size val="5"/>
          </c:marke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'19-6'!$K$17:$N$17</c:f>
              <c:strCache>
                <c:ptCount val="4"/>
                <c:pt idx="0">
                  <c:v>ST</c:v>
                </c:pt>
                <c:pt idx="1">
                  <c:v>OM</c:v>
                </c:pt>
                <c:pt idx="2">
                  <c:v>WI</c:v>
                </c:pt>
                <c:pt idx="3">
                  <c:v>REAL</c:v>
                </c:pt>
              </c:strCache>
            </c:strRef>
          </c:cat>
          <c:val>
            <c:numRef>
              <c:f>'19-6'!$K$18:$N$18</c:f>
              <c:numCache>
                <c:formatCode>General</c:formatCode>
                <c:ptCount val="4"/>
                <c:pt idx="0">
                  <c:v>1188</c:v>
                </c:pt>
                <c:pt idx="1">
                  <c:v>1068</c:v>
                </c:pt>
                <c:pt idx="2">
                  <c:v>1063</c:v>
                </c:pt>
                <c:pt idx="3">
                  <c:v>1104</c:v>
                </c:pt>
              </c:numCache>
            </c:numRef>
          </c:val>
          <c:extLst>
            <c:ext xmlns:c16="http://schemas.microsoft.com/office/drawing/2014/chart" uri="{C3380CC4-5D6E-409C-BE32-E72D297353CC}">
              <c16:uniqueId val="{00000000-D0CF-436F-AA6E-D63398B2A291}"/>
            </c:ext>
          </c:extLst>
        </c:ser>
        <c:dLbls>
          <c:showLegendKey val="0"/>
          <c:showVal val="0"/>
          <c:showCatName val="0"/>
          <c:showSerName val="0"/>
          <c:showPercent val="0"/>
          <c:showBubbleSize val="0"/>
        </c:dLbls>
        <c:axId val="422425176"/>
        <c:axId val="422421896"/>
      </c:radarChart>
      <c:valAx>
        <c:axId val="422421896"/>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5176"/>
        <c:crosses val="autoZero"/>
        <c:crossBetween val="between"/>
      </c:valAx>
      <c:catAx>
        <c:axId val="422425176"/>
        <c:scaling>
          <c:orientation val="minMax"/>
        </c:scaling>
        <c:delete val="0"/>
        <c:axPos val="b"/>
        <c:majorGridlines>
          <c:spPr>
            <a:ln w="9363" cap="flat">
              <a:solidFill>
                <a:srgbClr val="D9D9D9"/>
              </a:solidFill>
              <a:prstDash val="solid"/>
              <a:round/>
            </a:ln>
          </c:spPr>
        </c:majorGridlines>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189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'20-6'!$C$20:$C$20</c:f>
              <c:strCache>
                <c:ptCount val="1"/>
                <c:pt idx="0">
                  <c:v>Des. pujant</c:v>
                </c:pt>
              </c:strCache>
            </c:strRef>
          </c:tx>
          <c:spPr>
            <a:solidFill>
              <a:srgbClr val="4472C4"/>
            </a:solidFill>
            <a:ln>
              <a:noFill/>
            </a:ln>
          </c:spPr>
          <c:invertIfNegative val="0"/>
          <c:cat>
            <c:strRef>
              <c:f>'20-6'!$D$19:$H$19</c:f>
              <c:strCache>
                <c:ptCount val="5"/>
                <c:pt idx="0">
                  <c:v>ST</c:v>
                </c:pt>
                <c:pt idx="1">
                  <c:v>OM</c:v>
                </c:pt>
                <c:pt idx="2">
                  <c:v>WI</c:v>
                </c:pt>
                <c:pt idx="3">
                  <c:v>GPS</c:v>
                </c:pt>
                <c:pt idx="4">
                  <c:v>COMPE</c:v>
                </c:pt>
              </c:strCache>
            </c:strRef>
          </c:cat>
          <c:val>
            <c:numRef>
              <c:f>'20-6'!$D$20:$H$20</c:f>
              <c:numCache>
                <c:formatCode>General</c:formatCode>
                <c:ptCount val="5"/>
                <c:pt idx="0">
                  <c:v>825</c:v>
                </c:pt>
                <c:pt idx="1">
                  <c:v>818</c:v>
                </c:pt>
                <c:pt idx="2">
                  <c:v>819</c:v>
                </c:pt>
                <c:pt idx="3">
                  <c:v>849</c:v>
                </c:pt>
                <c:pt idx="4">
                  <c:v>841</c:v>
                </c:pt>
              </c:numCache>
            </c:numRef>
          </c:val>
          <c:extLst>
            <c:ext xmlns:c16="http://schemas.microsoft.com/office/drawing/2014/chart" uri="{C3380CC4-5D6E-409C-BE32-E72D297353CC}">
              <c16:uniqueId val="{00000000-F18C-4D96-8D7A-27B6B16A2406}"/>
            </c:ext>
          </c:extLst>
        </c:ser>
        <c:ser>
          <c:idx val="1"/>
          <c:order val="1"/>
          <c:tx>
            <c:strRef>
              <c:f>'20-6'!$C$21:$C$21</c:f>
              <c:strCache>
                <c:ptCount val="1"/>
                <c:pt idx="0">
                  <c:v>Des.baixant</c:v>
                </c:pt>
              </c:strCache>
            </c:strRef>
          </c:tx>
          <c:spPr>
            <a:solidFill>
              <a:srgbClr val="ED7D31"/>
            </a:solidFill>
            <a:ln>
              <a:noFill/>
            </a:ln>
          </c:spPr>
          <c:invertIfNegative val="0"/>
          <c:cat>
            <c:strRef>
              <c:f>'20-6'!$D$19:$H$19</c:f>
              <c:strCache>
                <c:ptCount val="5"/>
                <c:pt idx="0">
                  <c:v>ST</c:v>
                </c:pt>
                <c:pt idx="1">
                  <c:v>OM</c:v>
                </c:pt>
                <c:pt idx="2">
                  <c:v>WI</c:v>
                </c:pt>
                <c:pt idx="3">
                  <c:v>GPS</c:v>
                </c:pt>
                <c:pt idx="4">
                  <c:v>COMPE</c:v>
                </c:pt>
              </c:strCache>
            </c:strRef>
          </c:cat>
          <c:val>
            <c:numRef>
              <c:f>'20-6'!$D$21:$H$21</c:f>
              <c:numCache>
                <c:formatCode>General</c:formatCode>
                <c:ptCount val="5"/>
                <c:pt idx="0">
                  <c:v>0</c:v>
                </c:pt>
                <c:pt idx="1">
                  <c:v>0</c:v>
                </c:pt>
                <c:pt idx="2">
                  <c:v>8</c:v>
                </c:pt>
                <c:pt idx="3">
                  <c:v>16</c:v>
                </c:pt>
                <c:pt idx="4">
                  <c:v>6</c:v>
                </c:pt>
              </c:numCache>
            </c:numRef>
          </c:val>
          <c:extLst>
            <c:ext xmlns:c16="http://schemas.microsoft.com/office/drawing/2014/chart" uri="{C3380CC4-5D6E-409C-BE32-E72D297353CC}">
              <c16:uniqueId val="{00000001-F18C-4D96-8D7A-27B6B16A2406}"/>
            </c:ext>
          </c:extLst>
        </c:ser>
        <c:dLbls>
          <c:showLegendKey val="0"/>
          <c:showVal val="0"/>
          <c:showCatName val="0"/>
          <c:showSerName val="0"/>
          <c:showPercent val="0"/>
          <c:showBubbleSize val="0"/>
        </c:dLbls>
        <c:gapWidth val="219"/>
        <c:overlap val="-27"/>
        <c:axId val="422425504"/>
        <c:axId val="422422552"/>
      </c:barChart>
      <c:valAx>
        <c:axId val="42242255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5504"/>
        <c:crosses val="autoZero"/>
        <c:crossBetween val="between"/>
      </c:valAx>
      <c:catAx>
        <c:axId val="42242550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255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'20-6'!$J$20:$J$20</c:f>
              <c:strCache>
                <c:ptCount val="1"/>
                <c:pt idx="0">
                  <c:v>Alçada max</c:v>
                </c:pt>
              </c:strCache>
            </c:strRef>
          </c:tx>
          <c:spPr>
            <a:solidFill>
              <a:srgbClr val="4472C4"/>
            </a:solidFill>
            <a:ln>
              <a:noFill/>
            </a:ln>
          </c:spPr>
          <c:invertIfNegative val="0"/>
          <c:cat>
            <c:strRef>
              <c:f>'20-6'!$K$19:$P$19</c:f>
              <c:strCache>
                <c:ptCount val="6"/>
                <c:pt idx="0">
                  <c:v>ST</c:v>
                </c:pt>
                <c:pt idx="1">
                  <c:v>OM</c:v>
                </c:pt>
                <c:pt idx="2">
                  <c:v>WI</c:v>
                </c:pt>
                <c:pt idx="3">
                  <c:v>GPS</c:v>
                </c:pt>
                <c:pt idx="4">
                  <c:v>COMPE</c:v>
                </c:pt>
                <c:pt idx="5">
                  <c:v>REAL</c:v>
                </c:pt>
              </c:strCache>
            </c:strRef>
          </c:cat>
          <c:val>
            <c:numRef>
              <c:f>'20-6'!$K$20:$P$20</c:f>
              <c:numCache>
                <c:formatCode>General</c:formatCode>
                <c:ptCount val="6"/>
                <c:pt idx="0">
                  <c:v>2076</c:v>
                </c:pt>
                <c:pt idx="1">
                  <c:v>2022</c:v>
                </c:pt>
                <c:pt idx="2">
                  <c:v>1960</c:v>
                </c:pt>
                <c:pt idx="3">
                  <c:v>2036</c:v>
                </c:pt>
                <c:pt idx="4">
                  <c:v>2036</c:v>
                </c:pt>
                <c:pt idx="5">
                  <c:v>2038</c:v>
                </c:pt>
              </c:numCache>
            </c:numRef>
          </c:val>
          <c:extLst>
            <c:ext xmlns:c16="http://schemas.microsoft.com/office/drawing/2014/chart" uri="{C3380CC4-5D6E-409C-BE32-E72D297353CC}">
              <c16:uniqueId val="{00000000-EB5D-43AC-823B-307087D8BE67}"/>
            </c:ext>
          </c:extLst>
        </c:ser>
        <c:ser>
          <c:idx val="1"/>
          <c:order val="1"/>
          <c:tx>
            <c:strRef>
              <c:f>'20-6'!$J$21:$J$21</c:f>
              <c:strCache>
                <c:ptCount val="1"/>
                <c:pt idx="0">
                  <c:v>Alçada min</c:v>
                </c:pt>
              </c:strCache>
            </c:strRef>
          </c:tx>
          <c:spPr>
            <a:solidFill>
              <a:srgbClr val="ED7D31"/>
            </a:solidFill>
            <a:ln>
              <a:noFill/>
            </a:ln>
          </c:spPr>
          <c:invertIfNegative val="0"/>
          <c:cat>
            <c:strRef>
              <c:f>'20-6'!$K$19:$P$19</c:f>
              <c:strCache>
                <c:ptCount val="6"/>
                <c:pt idx="0">
                  <c:v>ST</c:v>
                </c:pt>
                <c:pt idx="1">
                  <c:v>OM</c:v>
                </c:pt>
                <c:pt idx="2">
                  <c:v>WI</c:v>
                </c:pt>
                <c:pt idx="3">
                  <c:v>GPS</c:v>
                </c:pt>
                <c:pt idx="4">
                  <c:v>COMPE</c:v>
                </c:pt>
                <c:pt idx="5">
                  <c:v>REAL</c:v>
                </c:pt>
              </c:strCache>
            </c:strRef>
          </c:cat>
          <c:val>
            <c:numRef>
              <c:f>'20-6'!$K$21:$P$21</c:f>
              <c:numCache>
                <c:formatCode>General</c:formatCode>
                <c:ptCount val="6"/>
                <c:pt idx="0">
                  <c:v>1245</c:v>
                </c:pt>
                <c:pt idx="1">
                  <c:v>1190</c:v>
                </c:pt>
                <c:pt idx="2">
                  <c:v>1140</c:v>
                </c:pt>
                <c:pt idx="3">
                  <c:v>1200</c:v>
                </c:pt>
                <c:pt idx="4">
                  <c:v>1200</c:v>
                </c:pt>
              </c:numCache>
            </c:numRef>
          </c:val>
          <c:extLst>
            <c:ext xmlns:c16="http://schemas.microsoft.com/office/drawing/2014/chart" uri="{C3380CC4-5D6E-409C-BE32-E72D297353CC}">
              <c16:uniqueId val="{00000001-EB5D-43AC-823B-307087D8BE67}"/>
            </c:ext>
          </c:extLst>
        </c:ser>
        <c:dLbls>
          <c:showLegendKey val="0"/>
          <c:showVal val="0"/>
          <c:showCatName val="0"/>
          <c:showSerName val="0"/>
          <c:showPercent val="0"/>
          <c:showBubbleSize val="0"/>
        </c:dLbls>
        <c:gapWidth val="219"/>
        <c:overlap val="-27"/>
        <c:axId val="422420584"/>
        <c:axId val="422423864"/>
      </c:barChart>
      <c:valAx>
        <c:axId val="42242386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0584"/>
        <c:crosses val="autoZero"/>
        <c:crossBetween val="between"/>
      </c:valAx>
      <c:catAx>
        <c:axId val="42242058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386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'23-5'!$C$16:$C$16</c:f>
              <c:strCache>
                <c:ptCount val="1"/>
                <c:pt idx="0">
                  <c:v>Des. pujant</c:v>
                </c:pt>
              </c:strCache>
            </c:strRef>
          </c:tx>
          <c:spPr>
            <a:solidFill>
              <a:srgbClr val="4472C4"/>
            </a:solidFill>
            <a:ln>
              <a:noFill/>
            </a:ln>
          </c:spPr>
          <c:invertIfNegative val="0"/>
          <c:cat>
            <c:strRef>
              <c:f>'23-5'!$D$15:$G$15</c:f>
              <c:strCache>
                <c:ptCount val="4"/>
                <c:pt idx="0">
                  <c:v>ST</c:v>
                </c:pt>
                <c:pt idx="1">
                  <c:v>OM</c:v>
                </c:pt>
                <c:pt idx="2">
                  <c:v>WI</c:v>
                </c:pt>
                <c:pt idx="3">
                  <c:v>RE</c:v>
                </c:pt>
              </c:strCache>
            </c:strRef>
          </c:cat>
          <c:val>
            <c:numRef>
              <c:f>'23-5'!$D$16:$G$16</c:f>
              <c:numCache>
                <c:formatCode>General</c:formatCode>
                <c:ptCount val="4"/>
                <c:pt idx="0">
                  <c:v>140</c:v>
                </c:pt>
                <c:pt idx="1">
                  <c:v>137</c:v>
                </c:pt>
                <c:pt idx="2">
                  <c:v>173</c:v>
                </c:pt>
                <c:pt idx="3">
                  <c:v>135</c:v>
                </c:pt>
              </c:numCache>
            </c:numRef>
          </c:val>
          <c:extLst>
            <c:ext xmlns:c16="http://schemas.microsoft.com/office/drawing/2014/chart" uri="{C3380CC4-5D6E-409C-BE32-E72D297353CC}">
              <c16:uniqueId val="{00000000-CA19-4E2E-8A29-F976BA00A8A4}"/>
            </c:ext>
          </c:extLst>
        </c:ser>
        <c:dLbls>
          <c:showLegendKey val="0"/>
          <c:showVal val="0"/>
          <c:showCatName val="0"/>
          <c:showSerName val="0"/>
          <c:showPercent val="0"/>
          <c:showBubbleSize val="0"/>
        </c:dLbls>
        <c:gapWidth val="219"/>
        <c:overlap val="-27"/>
        <c:axId val="420000032"/>
        <c:axId val="420002656"/>
      </c:barChart>
      <c:valAx>
        <c:axId val="42000265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000032"/>
        <c:crosses val="autoZero"/>
        <c:crossBetween val="between"/>
      </c:valAx>
      <c:catAx>
        <c:axId val="42000003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00265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'20-6'!$T$19:$Y$19</c:f>
              <c:strCache>
                <c:ptCount val="6"/>
                <c:pt idx="0">
                  <c:v>ST</c:v>
                </c:pt>
                <c:pt idx="1">
                  <c:v>OM</c:v>
                </c:pt>
                <c:pt idx="2">
                  <c:v>WI</c:v>
                </c:pt>
                <c:pt idx="3">
                  <c:v>GPS</c:v>
                </c:pt>
                <c:pt idx="4">
                  <c:v>COMPE</c:v>
                </c:pt>
                <c:pt idx="5">
                  <c:v>REAL</c:v>
                </c:pt>
              </c:strCache>
            </c:strRef>
          </c:cat>
          <c:val>
            <c:numRef>
              <c:f>'20-6'!$T$20:$Y$20</c:f>
              <c:numCache>
                <c:formatCode>General</c:formatCode>
                <c:ptCount val="6"/>
                <c:pt idx="0">
                  <c:v>6.78</c:v>
                </c:pt>
                <c:pt idx="1">
                  <c:v>5.92</c:v>
                </c:pt>
                <c:pt idx="2">
                  <c:v>6.51</c:v>
                </c:pt>
                <c:pt idx="3">
                  <c:v>6.57</c:v>
                </c:pt>
                <c:pt idx="4">
                  <c:v>5.93</c:v>
                </c:pt>
                <c:pt idx="5">
                  <c:v>6.28</c:v>
                </c:pt>
              </c:numCache>
            </c:numRef>
          </c:val>
          <c:smooth val="0"/>
          <c:extLst>
            <c:ext xmlns:c16="http://schemas.microsoft.com/office/drawing/2014/chart" uri="{C3380CC4-5D6E-409C-BE32-E72D297353CC}">
              <c16:uniqueId val="{00000000-0C8F-4FC2-BBF4-6653B8B29666}"/>
            </c:ext>
          </c:extLst>
        </c:ser>
        <c:dLbls>
          <c:showLegendKey val="0"/>
          <c:showVal val="0"/>
          <c:showCatName val="0"/>
          <c:showSerName val="0"/>
          <c:showPercent val="0"/>
          <c:showBubbleSize val="0"/>
        </c:dLbls>
        <c:marker val="1"/>
        <c:smooth val="0"/>
        <c:axId val="422417304"/>
        <c:axId val="422416976"/>
      </c:lineChart>
      <c:valAx>
        <c:axId val="42241697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17304"/>
        <c:crosses val="autoZero"/>
        <c:crossBetween val="between"/>
      </c:valAx>
      <c:catAx>
        <c:axId val="42241730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16976"/>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'23-6'!$C$21:$C$21</c:f>
              <c:strCache>
                <c:ptCount val="1"/>
                <c:pt idx="0">
                  <c:v>Des. pujant</c:v>
                </c:pt>
              </c:strCache>
            </c:strRef>
          </c:tx>
          <c:spPr>
            <a:solidFill>
              <a:srgbClr val="4472C4"/>
            </a:solidFill>
            <a:ln>
              <a:noFill/>
            </a:ln>
          </c:spPr>
          <c:invertIfNegative val="0"/>
          <c:cat>
            <c:strRef>
              <c:f>'23-6'!$D$20:$F$20</c:f>
              <c:strCache>
                <c:ptCount val="3"/>
                <c:pt idx="0">
                  <c:v>ST</c:v>
                </c:pt>
                <c:pt idx="1">
                  <c:v>OM</c:v>
                </c:pt>
                <c:pt idx="2">
                  <c:v>WI</c:v>
                </c:pt>
              </c:strCache>
            </c:strRef>
          </c:cat>
          <c:val>
            <c:numRef>
              <c:f>'23-6'!$D$21:$F$21</c:f>
              <c:numCache>
                <c:formatCode>General</c:formatCode>
                <c:ptCount val="3"/>
                <c:pt idx="0">
                  <c:v>136</c:v>
                </c:pt>
                <c:pt idx="1">
                  <c:v>136</c:v>
                </c:pt>
                <c:pt idx="2">
                  <c:v>143</c:v>
                </c:pt>
              </c:numCache>
            </c:numRef>
          </c:val>
          <c:extLst>
            <c:ext xmlns:c16="http://schemas.microsoft.com/office/drawing/2014/chart" uri="{C3380CC4-5D6E-409C-BE32-E72D297353CC}">
              <c16:uniqueId val="{00000000-8740-46FF-B95C-22A94FD657FF}"/>
            </c:ext>
          </c:extLst>
        </c:ser>
        <c:ser>
          <c:idx val="1"/>
          <c:order val="1"/>
          <c:tx>
            <c:strRef>
              <c:f>'23-6'!$C$22:$C$22</c:f>
              <c:strCache>
                <c:ptCount val="1"/>
                <c:pt idx="0">
                  <c:v>Des.baixant</c:v>
                </c:pt>
              </c:strCache>
            </c:strRef>
          </c:tx>
          <c:spPr>
            <a:solidFill>
              <a:srgbClr val="ED7D31"/>
            </a:solidFill>
            <a:ln>
              <a:noFill/>
            </a:ln>
          </c:spPr>
          <c:invertIfNegative val="0"/>
          <c:cat>
            <c:strRef>
              <c:f>'23-6'!$D$20:$F$20</c:f>
              <c:strCache>
                <c:ptCount val="3"/>
                <c:pt idx="0">
                  <c:v>ST</c:v>
                </c:pt>
                <c:pt idx="1">
                  <c:v>OM</c:v>
                </c:pt>
                <c:pt idx="2">
                  <c:v>WI</c:v>
                </c:pt>
              </c:strCache>
            </c:strRef>
          </c:cat>
          <c:val>
            <c:numRef>
              <c:f>'23-6'!$D$22:$F$22</c:f>
              <c:numCache>
                <c:formatCode>General</c:formatCode>
                <c:ptCount val="3"/>
                <c:pt idx="0">
                  <c:v>120</c:v>
                </c:pt>
                <c:pt idx="1">
                  <c:v>118</c:v>
                </c:pt>
                <c:pt idx="2">
                  <c:v>143</c:v>
                </c:pt>
              </c:numCache>
            </c:numRef>
          </c:val>
          <c:extLst>
            <c:ext xmlns:c16="http://schemas.microsoft.com/office/drawing/2014/chart" uri="{C3380CC4-5D6E-409C-BE32-E72D297353CC}">
              <c16:uniqueId val="{00000001-8740-46FF-B95C-22A94FD657FF}"/>
            </c:ext>
          </c:extLst>
        </c:ser>
        <c:dLbls>
          <c:showLegendKey val="0"/>
          <c:showVal val="0"/>
          <c:showCatName val="0"/>
          <c:showSerName val="0"/>
          <c:showPercent val="0"/>
          <c:showBubbleSize val="0"/>
        </c:dLbls>
        <c:gapWidth val="219"/>
        <c:overlap val="-27"/>
        <c:axId val="422435672"/>
        <c:axId val="422427144"/>
      </c:barChart>
      <c:valAx>
        <c:axId val="42242714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35672"/>
        <c:crosses val="autoZero"/>
        <c:crossBetween val="between"/>
      </c:valAx>
      <c:catAx>
        <c:axId val="42243567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714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'23-6'!$J$22:$J$22</c:f>
              <c:strCache>
                <c:ptCount val="1"/>
                <c:pt idx="0">
                  <c:v>Alçada max</c:v>
                </c:pt>
              </c:strCache>
            </c:strRef>
          </c:tx>
          <c:spPr>
            <a:solidFill>
              <a:srgbClr val="4472C4"/>
            </a:solidFill>
            <a:ln>
              <a:noFill/>
            </a:ln>
          </c:spPr>
          <c:invertIfNegative val="0"/>
          <c:cat>
            <c:strRef>
              <c:f>'23-6'!$K$21:$M$21</c:f>
              <c:strCache>
                <c:ptCount val="3"/>
                <c:pt idx="0">
                  <c:v>ST</c:v>
                </c:pt>
                <c:pt idx="1">
                  <c:v>OM</c:v>
                </c:pt>
                <c:pt idx="2">
                  <c:v>WI</c:v>
                </c:pt>
              </c:strCache>
            </c:strRef>
          </c:cat>
          <c:val>
            <c:numRef>
              <c:f>'23-6'!$K$22:$M$22</c:f>
              <c:numCache>
                <c:formatCode>General</c:formatCode>
                <c:ptCount val="3"/>
                <c:pt idx="0">
                  <c:v>264</c:v>
                </c:pt>
                <c:pt idx="1">
                  <c:v>214</c:v>
                </c:pt>
                <c:pt idx="2">
                  <c:v>181</c:v>
                </c:pt>
              </c:numCache>
            </c:numRef>
          </c:val>
          <c:extLst>
            <c:ext xmlns:c16="http://schemas.microsoft.com/office/drawing/2014/chart" uri="{C3380CC4-5D6E-409C-BE32-E72D297353CC}">
              <c16:uniqueId val="{00000000-9243-464A-A22F-38329F68913D}"/>
            </c:ext>
          </c:extLst>
        </c:ser>
        <c:ser>
          <c:idx val="1"/>
          <c:order val="1"/>
          <c:tx>
            <c:strRef>
              <c:f>'23-6'!$J$23:$J$23</c:f>
              <c:strCache>
                <c:ptCount val="1"/>
                <c:pt idx="0">
                  <c:v>Alçada min</c:v>
                </c:pt>
              </c:strCache>
            </c:strRef>
          </c:tx>
          <c:spPr>
            <a:solidFill>
              <a:srgbClr val="ED7D31"/>
            </a:solidFill>
            <a:ln>
              <a:noFill/>
            </a:ln>
          </c:spPr>
          <c:invertIfNegative val="0"/>
          <c:cat>
            <c:strRef>
              <c:f>'23-6'!$K$21:$M$21</c:f>
              <c:strCache>
                <c:ptCount val="3"/>
                <c:pt idx="0">
                  <c:v>ST</c:v>
                </c:pt>
                <c:pt idx="1">
                  <c:v>OM</c:v>
                </c:pt>
                <c:pt idx="2">
                  <c:v>WI</c:v>
                </c:pt>
              </c:strCache>
            </c:strRef>
          </c:cat>
          <c:val>
            <c:numRef>
              <c:f>'23-6'!$K$23:$M$23</c:f>
              <c:numCache>
                <c:formatCode>General</c:formatCode>
                <c:ptCount val="3"/>
                <c:pt idx="0">
                  <c:v>153</c:v>
                </c:pt>
                <c:pt idx="1">
                  <c:v>103</c:v>
                </c:pt>
                <c:pt idx="2">
                  <c:v>71</c:v>
                </c:pt>
              </c:numCache>
            </c:numRef>
          </c:val>
          <c:extLst>
            <c:ext xmlns:c16="http://schemas.microsoft.com/office/drawing/2014/chart" uri="{C3380CC4-5D6E-409C-BE32-E72D297353CC}">
              <c16:uniqueId val="{00000001-9243-464A-A22F-38329F68913D}"/>
            </c:ext>
          </c:extLst>
        </c:ser>
        <c:dLbls>
          <c:showLegendKey val="0"/>
          <c:showVal val="0"/>
          <c:showCatName val="0"/>
          <c:showSerName val="0"/>
          <c:showPercent val="0"/>
          <c:showBubbleSize val="0"/>
        </c:dLbls>
        <c:gapWidth val="219"/>
        <c:overlap val="-27"/>
        <c:axId val="422429112"/>
        <c:axId val="422431080"/>
      </c:barChart>
      <c:valAx>
        <c:axId val="4224310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9112"/>
        <c:crosses val="autoZero"/>
        <c:crossBetween val="between"/>
      </c:valAx>
      <c:catAx>
        <c:axId val="42242911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3108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'23-6'!$R$20:$U$20</c:f>
              <c:strCache>
                <c:ptCount val="4"/>
                <c:pt idx="0">
                  <c:v>ST</c:v>
                </c:pt>
                <c:pt idx="1">
                  <c:v>OM</c:v>
                </c:pt>
                <c:pt idx="2">
                  <c:v>WI</c:v>
                </c:pt>
                <c:pt idx="3">
                  <c:v>REAL</c:v>
                </c:pt>
              </c:strCache>
            </c:strRef>
          </c:cat>
          <c:val>
            <c:numRef>
              <c:f>'23-6'!$R$21:$U$21</c:f>
              <c:numCache>
                <c:formatCode>General</c:formatCode>
                <c:ptCount val="4"/>
                <c:pt idx="0">
                  <c:v>13.57</c:v>
                </c:pt>
                <c:pt idx="1">
                  <c:v>13.4</c:v>
                </c:pt>
                <c:pt idx="2">
                  <c:v>13.84</c:v>
                </c:pt>
                <c:pt idx="3">
                  <c:v>13.33</c:v>
                </c:pt>
              </c:numCache>
            </c:numRef>
          </c:val>
          <c:smooth val="0"/>
          <c:extLst>
            <c:ext xmlns:c16="http://schemas.microsoft.com/office/drawing/2014/chart" uri="{C3380CC4-5D6E-409C-BE32-E72D297353CC}">
              <c16:uniqueId val="{00000000-5EB0-4057-A1B2-3DD28123F89C}"/>
            </c:ext>
          </c:extLst>
        </c:ser>
        <c:dLbls>
          <c:showLegendKey val="0"/>
          <c:showVal val="0"/>
          <c:showCatName val="0"/>
          <c:showSerName val="0"/>
          <c:showPercent val="0"/>
          <c:showBubbleSize val="0"/>
        </c:dLbls>
        <c:marker val="1"/>
        <c:smooth val="0"/>
        <c:axId val="422434032"/>
        <c:axId val="422435344"/>
      </c:lineChart>
      <c:valAx>
        <c:axId val="422435344"/>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34032"/>
        <c:crosses val="autoZero"/>
        <c:crossBetween val="between"/>
      </c:valAx>
      <c:catAx>
        <c:axId val="42243403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35344"/>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DISPERSIÓ DE LES DISTÀNCIES</a:t>
            </a:r>
          </a:p>
        </c:rich>
      </c:tx>
      <c:overlay val="0"/>
      <c:spPr>
        <a:noFill/>
        <a:ln>
          <a:noFill/>
        </a:ln>
      </c:spPr>
    </c:title>
    <c:autoTitleDeleted val="0"/>
    <c:plotArea>
      <c:layout/>
      <c:radarChart>
        <c:radarStyle val="marker"/>
        <c:varyColors val="0"/>
        <c:ser>
          <c:idx val="0"/>
          <c:order val="0"/>
          <c:spPr>
            <a:ln w="28437" cap="rnd">
              <a:solidFill>
                <a:srgbClr val="4472C4"/>
              </a:solidFill>
              <a:prstDash val="solid"/>
              <a:round/>
            </a:ln>
          </c:spPr>
          <c:marker>
            <c:symbol val="circle"/>
            <c:size val="5"/>
          </c:marker>
          <c:cat>
            <c:strRef>
              <c:f>'23-6'!$R$20:$U$20</c:f>
              <c:strCache>
                <c:ptCount val="4"/>
                <c:pt idx="0">
                  <c:v>ST</c:v>
                </c:pt>
                <c:pt idx="1">
                  <c:v>OM</c:v>
                </c:pt>
                <c:pt idx="2">
                  <c:v>WI</c:v>
                </c:pt>
                <c:pt idx="3">
                  <c:v>REAL</c:v>
                </c:pt>
              </c:strCache>
            </c:strRef>
          </c:cat>
          <c:val>
            <c:numRef>
              <c:f>'23-6'!$R$21:$U$21</c:f>
              <c:numCache>
                <c:formatCode>General</c:formatCode>
                <c:ptCount val="4"/>
                <c:pt idx="0">
                  <c:v>13.57</c:v>
                </c:pt>
                <c:pt idx="1">
                  <c:v>13.4</c:v>
                </c:pt>
                <c:pt idx="2">
                  <c:v>13.84</c:v>
                </c:pt>
                <c:pt idx="3">
                  <c:v>13.33</c:v>
                </c:pt>
              </c:numCache>
            </c:numRef>
          </c:val>
          <c:extLst>
            <c:ext xmlns:c16="http://schemas.microsoft.com/office/drawing/2014/chart" uri="{C3380CC4-5D6E-409C-BE32-E72D297353CC}">
              <c16:uniqueId val="{00000000-0F29-499F-A134-1D7F3425A6AA}"/>
            </c:ext>
          </c:extLst>
        </c:ser>
        <c:dLbls>
          <c:showLegendKey val="0"/>
          <c:showVal val="0"/>
          <c:showCatName val="0"/>
          <c:showSerName val="0"/>
          <c:showPercent val="0"/>
          <c:showBubbleSize val="0"/>
        </c:dLbls>
        <c:axId val="422429440"/>
        <c:axId val="422436328"/>
      </c:radarChart>
      <c:valAx>
        <c:axId val="422436328"/>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29440"/>
        <c:crosses val="autoZero"/>
        <c:crossBetween val="between"/>
      </c:valAx>
      <c:catAx>
        <c:axId val="42242944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3632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'25-6'!$C$21:$C$21</c:f>
              <c:strCache>
                <c:ptCount val="1"/>
                <c:pt idx="0">
                  <c:v>Des. pujant</c:v>
                </c:pt>
              </c:strCache>
            </c:strRef>
          </c:tx>
          <c:spPr>
            <a:solidFill>
              <a:srgbClr val="4472C4"/>
            </a:solidFill>
            <a:ln>
              <a:noFill/>
            </a:ln>
          </c:spPr>
          <c:invertIfNegative val="0"/>
          <c:cat>
            <c:strRef>
              <c:f>'25-6'!$D$20:$F$20</c:f>
              <c:strCache>
                <c:ptCount val="3"/>
                <c:pt idx="0">
                  <c:v>ST</c:v>
                </c:pt>
                <c:pt idx="1">
                  <c:v>OM</c:v>
                </c:pt>
                <c:pt idx="2">
                  <c:v>WI</c:v>
                </c:pt>
              </c:strCache>
            </c:strRef>
          </c:cat>
          <c:val>
            <c:numRef>
              <c:f>'25-6'!$D$21:$F$21</c:f>
              <c:numCache>
                <c:formatCode>General</c:formatCode>
                <c:ptCount val="3"/>
                <c:pt idx="0">
                  <c:v>718</c:v>
                </c:pt>
                <c:pt idx="1">
                  <c:v>709</c:v>
                </c:pt>
                <c:pt idx="2">
                  <c:v>766</c:v>
                </c:pt>
              </c:numCache>
            </c:numRef>
          </c:val>
          <c:extLst>
            <c:ext xmlns:c16="http://schemas.microsoft.com/office/drawing/2014/chart" uri="{C3380CC4-5D6E-409C-BE32-E72D297353CC}">
              <c16:uniqueId val="{00000000-CE64-4122-8938-06199942C8F4}"/>
            </c:ext>
          </c:extLst>
        </c:ser>
        <c:ser>
          <c:idx val="1"/>
          <c:order val="1"/>
          <c:tx>
            <c:strRef>
              <c:f>'25-6'!$C$22:$C$22</c:f>
              <c:strCache>
                <c:ptCount val="1"/>
                <c:pt idx="0">
                  <c:v>Des.baixant</c:v>
                </c:pt>
              </c:strCache>
            </c:strRef>
          </c:tx>
          <c:spPr>
            <a:solidFill>
              <a:srgbClr val="ED7D31"/>
            </a:solidFill>
            <a:ln>
              <a:noFill/>
            </a:ln>
          </c:spPr>
          <c:invertIfNegative val="0"/>
          <c:cat>
            <c:strRef>
              <c:f>'25-6'!$D$20:$F$20</c:f>
              <c:strCache>
                <c:ptCount val="3"/>
                <c:pt idx="0">
                  <c:v>ST</c:v>
                </c:pt>
                <c:pt idx="1">
                  <c:v>OM</c:v>
                </c:pt>
                <c:pt idx="2">
                  <c:v>WI</c:v>
                </c:pt>
              </c:strCache>
            </c:strRef>
          </c:cat>
          <c:val>
            <c:numRef>
              <c:f>'25-6'!$D$22:$F$22</c:f>
              <c:numCache>
                <c:formatCode>General</c:formatCode>
                <c:ptCount val="3"/>
                <c:pt idx="0">
                  <c:v>148</c:v>
                </c:pt>
                <c:pt idx="1">
                  <c:v>274</c:v>
                </c:pt>
                <c:pt idx="2">
                  <c:v>199</c:v>
                </c:pt>
              </c:numCache>
            </c:numRef>
          </c:val>
          <c:extLst>
            <c:ext xmlns:c16="http://schemas.microsoft.com/office/drawing/2014/chart" uri="{C3380CC4-5D6E-409C-BE32-E72D297353CC}">
              <c16:uniqueId val="{00000001-CE64-4122-8938-06199942C8F4}"/>
            </c:ext>
          </c:extLst>
        </c:ser>
        <c:dLbls>
          <c:showLegendKey val="0"/>
          <c:showVal val="0"/>
          <c:showCatName val="0"/>
          <c:showSerName val="0"/>
          <c:showPercent val="0"/>
          <c:showBubbleSize val="0"/>
        </c:dLbls>
        <c:gapWidth val="219"/>
        <c:overlap val="-27"/>
        <c:axId val="422434360"/>
        <c:axId val="422433048"/>
      </c:barChart>
      <c:valAx>
        <c:axId val="42243304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34360"/>
        <c:crosses val="autoZero"/>
        <c:crossBetween val="between"/>
      </c:valAx>
      <c:catAx>
        <c:axId val="42243436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3304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'25-6'!$K$21:$K$21</c:f>
              <c:strCache>
                <c:ptCount val="1"/>
                <c:pt idx="0">
                  <c:v>Alçada max</c:v>
                </c:pt>
              </c:strCache>
            </c:strRef>
          </c:tx>
          <c:spPr>
            <a:solidFill>
              <a:srgbClr val="4472C4"/>
            </a:solidFill>
            <a:ln>
              <a:noFill/>
            </a:ln>
          </c:spPr>
          <c:invertIfNegative val="0"/>
          <c:cat>
            <c:strRef>
              <c:f>'25-6'!$L$20:$O$20</c:f>
              <c:strCache>
                <c:ptCount val="4"/>
                <c:pt idx="0">
                  <c:v>ST</c:v>
                </c:pt>
                <c:pt idx="1">
                  <c:v>OM</c:v>
                </c:pt>
                <c:pt idx="2">
                  <c:v>WI</c:v>
                </c:pt>
                <c:pt idx="3">
                  <c:v>REAL</c:v>
                </c:pt>
              </c:strCache>
            </c:strRef>
          </c:cat>
          <c:val>
            <c:numRef>
              <c:f>'25-6'!$L$21:$O$21</c:f>
              <c:numCache>
                <c:formatCode>General</c:formatCode>
                <c:ptCount val="4"/>
                <c:pt idx="0">
                  <c:v>2805</c:v>
                </c:pt>
                <c:pt idx="1">
                  <c:v>2752</c:v>
                </c:pt>
                <c:pt idx="2">
                  <c:v>2657</c:v>
                </c:pt>
                <c:pt idx="3">
                  <c:v>2761</c:v>
                </c:pt>
              </c:numCache>
            </c:numRef>
          </c:val>
          <c:extLst>
            <c:ext xmlns:c16="http://schemas.microsoft.com/office/drawing/2014/chart" uri="{C3380CC4-5D6E-409C-BE32-E72D297353CC}">
              <c16:uniqueId val="{00000000-2CDB-462B-A595-08E925D00505}"/>
            </c:ext>
          </c:extLst>
        </c:ser>
        <c:ser>
          <c:idx val="1"/>
          <c:order val="1"/>
          <c:tx>
            <c:strRef>
              <c:f>'25-6'!$K$22:$K$22</c:f>
              <c:strCache>
                <c:ptCount val="1"/>
                <c:pt idx="0">
                  <c:v>Alçada min</c:v>
                </c:pt>
              </c:strCache>
            </c:strRef>
          </c:tx>
          <c:spPr>
            <a:solidFill>
              <a:srgbClr val="ED7D31"/>
            </a:solidFill>
            <a:ln>
              <a:noFill/>
            </a:ln>
          </c:spPr>
          <c:invertIfNegative val="0"/>
          <c:cat>
            <c:strRef>
              <c:f>'25-6'!$L$20:$O$20</c:f>
              <c:strCache>
                <c:ptCount val="4"/>
                <c:pt idx="0">
                  <c:v>ST</c:v>
                </c:pt>
                <c:pt idx="1">
                  <c:v>OM</c:v>
                </c:pt>
                <c:pt idx="2">
                  <c:v>WI</c:v>
                </c:pt>
                <c:pt idx="3">
                  <c:v>REAL</c:v>
                </c:pt>
              </c:strCache>
            </c:strRef>
          </c:cat>
          <c:val>
            <c:numRef>
              <c:f>'25-6'!$L$22:$O$22</c:f>
              <c:numCache>
                <c:formatCode>General</c:formatCode>
                <c:ptCount val="4"/>
                <c:pt idx="0">
                  <c:v>2190</c:v>
                </c:pt>
                <c:pt idx="1">
                  <c:v>2140</c:v>
                </c:pt>
                <c:pt idx="2">
                  <c:v>2081</c:v>
                </c:pt>
              </c:numCache>
            </c:numRef>
          </c:val>
          <c:extLst>
            <c:ext xmlns:c16="http://schemas.microsoft.com/office/drawing/2014/chart" uri="{C3380CC4-5D6E-409C-BE32-E72D297353CC}">
              <c16:uniqueId val="{00000001-2CDB-462B-A595-08E925D00505}"/>
            </c:ext>
          </c:extLst>
        </c:ser>
        <c:dLbls>
          <c:showLegendKey val="0"/>
          <c:showVal val="0"/>
          <c:showCatName val="0"/>
          <c:showSerName val="0"/>
          <c:showPercent val="0"/>
          <c:showBubbleSize val="0"/>
        </c:dLbls>
        <c:gapWidth val="219"/>
        <c:overlap val="-27"/>
        <c:axId val="422440264"/>
        <c:axId val="422442232"/>
      </c:barChart>
      <c:valAx>
        <c:axId val="42244223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40264"/>
        <c:crosses val="autoZero"/>
        <c:crossBetween val="between"/>
      </c:valAx>
      <c:catAx>
        <c:axId val="42244026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4223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'25-6'!$R$20:$U$20</c:f>
              <c:strCache>
                <c:ptCount val="4"/>
                <c:pt idx="0">
                  <c:v>ST</c:v>
                </c:pt>
                <c:pt idx="1">
                  <c:v>OM</c:v>
                </c:pt>
                <c:pt idx="2">
                  <c:v>WI</c:v>
                </c:pt>
                <c:pt idx="3">
                  <c:v>REAL</c:v>
                </c:pt>
              </c:strCache>
            </c:strRef>
          </c:cat>
          <c:val>
            <c:numRef>
              <c:f>'25-6'!$R$21:$U$21</c:f>
              <c:numCache>
                <c:formatCode>General</c:formatCode>
                <c:ptCount val="4"/>
                <c:pt idx="0">
                  <c:v>6.73</c:v>
                </c:pt>
                <c:pt idx="1">
                  <c:v>6.36</c:v>
                </c:pt>
                <c:pt idx="2">
                  <c:v>6.26</c:v>
                </c:pt>
                <c:pt idx="3">
                  <c:v>6.32</c:v>
                </c:pt>
              </c:numCache>
            </c:numRef>
          </c:val>
          <c:smooth val="0"/>
          <c:extLst>
            <c:ext xmlns:c16="http://schemas.microsoft.com/office/drawing/2014/chart" uri="{C3380CC4-5D6E-409C-BE32-E72D297353CC}">
              <c16:uniqueId val="{00000000-E17D-409C-A5BE-24BA7B313A3A}"/>
            </c:ext>
          </c:extLst>
        </c:ser>
        <c:dLbls>
          <c:showLegendKey val="0"/>
          <c:showVal val="0"/>
          <c:showCatName val="0"/>
          <c:showSerName val="0"/>
          <c:showPercent val="0"/>
          <c:showBubbleSize val="0"/>
        </c:dLbls>
        <c:marker val="1"/>
        <c:smooth val="0"/>
        <c:axId val="422445840"/>
        <c:axId val="422445512"/>
      </c:lineChart>
      <c:valAx>
        <c:axId val="42244551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45840"/>
        <c:crosses val="autoZero"/>
        <c:crossBetween val="between"/>
      </c:valAx>
      <c:catAx>
        <c:axId val="42244584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45512"/>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'27-6'!$C$18:$C$18</c:f>
              <c:strCache>
                <c:ptCount val="1"/>
                <c:pt idx="0">
                  <c:v>Des. pujant</c:v>
                </c:pt>
              </c:strCache>
            </c:strRef>
          </c:tx>
          <c:spPr>
            <a:solidFill>
              <a:srgbClr val="4472C4"/>
            </a:solidFill>
            <a:ln>
              <a:noFill/>
            </a:ln>
          </c:spPr>
          <c:invertIfNegative val="0"/>
          <c:cat>
            <c:strRef>
              <c:f>'27-6'!$D$17:$F$17</c:f>
              <c:strCache>
                <c:ptCount val="3"/>
                <c:pt idx="0">
                  <c:v>ST</c:v>
                </c:pt>
                <c:pt idx="1">
                  <c:v>OM</c:v>
                </c:pt>
                <c:pt idx="2">
                  <c:v>WI</c:v>
                </c:pt>
              </c:strCache>
            </c:strRef>
          </c:cat>
          <c:val>
            <c:numRef>
              <c:f>'27-6'!$D$18:$F$18</c:f>
              <c:numCache>
                <c:formatCode>General</c:formatCode>
                <c:ptCount val="3"/>
                <c:pt idx="0">
                  <c:v>685</c:v>
                </c:pt>
                <c:pt idx="1">
                  <c:v>693</c:v>
                </c:pt>
                <c:pt idx="2">
                  <c:v>674</c:v>
                </c:pt>
              </c:numCache>
            </c:numRef>
          </c:val>
          <c:extLst>
            <c:ext xmlns:c16="http://schemas.microsoft.com/office/drawing/2014/chart" uri="{C3380CC4-5D6E-409C-BE32-E72D297353CC}">
              <c16:uniqueId val="{00000000-D356-4031-A4AE-BD6DC3CB4438}"/>
            </c:ext>
          </c:extLst>
        </c:ser>
        <c:ser>
          <c:idx val="1"/>
          <c:order val="1"/>
          <c:tx>
            <c:strRef>
              <c:f>'27-6'!$C$19:$C$19</c:f>
              <c:strCache>
                <c:ptCount val="1"/>
                <c:pt idx="0">
                  <c:v>Des.baixant</c:v>
                </c:pt>
              </c:strCache>
            </c:strRef>
          </c:tx>
          <c:spPr>
            <a:solidFill>
              <a:srgbClr val="ED7D31"/>
            </a:solidFill>
            <a:ln>
              <a:noFill/>
            </a:ln>
          </c:spPr>
          <c:invertIfNegative val="0"/>
          <c:cat>
            <c:strRef>
              <c:f>'27-6'!$D$17:$F$17</c:f>
              <c:strCache>
                <c:ptCount val="3"/>
                <c:pt idx="0">
                  <c:v>ST</c:v>
                </c:pt>
                <c:pt idx="1">
                  <c:v>OM</c:v>
                </c:pt>
                <c:pt idx="2">
                  <c:v>WI</c:v>
                </c:pt>
              </c:strCache>
            </c:strRef>
          </c:cat>
          <c:val>
            <c:numRef>
              <c:f>'27-6'!$D$19:$F$19</c:f>
              <c:numCache>
                <c:formatCode>General</c:formatCode>
                <c:ptCount val="3"/>
                <c:pt idx="0">
                  <c:v>632</c:v>
                </c:pt>
                <c:pt idx="1">
                  <c:v>624</c:v>
                </c:pt>
                <c:pt idx="2">
                  <c:v>674</c:v>
                </c:pt>
              </c:numCache>
            </c:numRef>
          </c:val>
          <c:extLst>
            <c:ext xmlns:c16="http://schemas.microsoft.com/office/drawing/2014/chart" uri="{C3380CC4-5D6E-409C-BE32-E72D297353CC}">
              <c16:uniqueId val="{00000001-D356-4031-A4AE-BD6DC3CB4438}"/>
            </c:ext>
          </c:extLst>
        </c:ser>
        <c:dLbls>
          <c:showLegendKey val="0"/>
          <c:showVal val="0"/>
          <c:showCatName val="0"/>
          <c:showSerName val="0"/>
          <c:showPercent val="0"/>
          <c:showBubbleSize val="0"/>
        </c:dLbls>
        <c:gapWidth val="219"/>
        <c:overlap val="-27"/>
        <c:axId val="422443216"/>
        <c:axId val="422437640"/>
      </c:barChart>
      <c:valAx>
        <c:axId val="42243764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43216"/>
        <c:crosses val="autoZero"/>
        <c:crossBetween val="between"/>
      </c:valAx>
      <c:catAx>
        <c:axId val="42244321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3764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'27-6'!$P$18:$P$18</c:f>
              <c:strCache>
                <c:ptCount val="1"/>
                <c:pt idx="0">
                  <c:v>Alçada max</c:v>
                </c:pt>
              </c:strCache>
            </c:strRef>
          </c:tx>
          <c:spPr>
            <a:solidFill>
              <a:srgbClr val="4472C4"/>
            </a:solidFill>
            <a:ln>
              <a:noFill/>
            </a:ln>
          </c:spPr>
          <c:invertIfNegative val="0"/>
          <c:cat>
            <c:strRef>
              <c:f>'27-6'!$Q$17:$S$17</c:f>
              <c:strCache>
                <c:ptCount val="3"/>
                <c:pt idx="0">
                  <c:v>ST</c:v>
                </c:pt>
                <c:pt idx="1">
                  <c:v>OM</c:v>
                </c:pt>
                <c:pt idx="2">
                  <c:v>WI</c:v>
                </c:pt>
              </c:strCache>
            </c:strRef>
          </c:cat>
          <c:val>
            <c:numRef>
              <c:f>'27-6'!$Q$18:$S$18</c:f>
              <c:numCache>
                <c:formatCode>General</c:formatCode>
                <c:ptCount val="3"/>
                <c:pt idx="0">
                  <c:v>2251</c:v>
                </c:pt>
                <c:pt idx="1">
                  <c:v>2199</c:v>
                </c:pt>
                <c:pt idx="2">
                  <c:v>2143</c:v>
                </c:pt>
              </c:numCache>
            </c:numRef>
          </c:val>
          <c:extLst>
            <c:ext xmlns:c16="http://schemas.microsoft.com/office/drawing/2014/chart" uri="{C3380CC4-5D6E-409C-BE32-E72D297353CC}">
              <c16:uniqueId val="{00000000-739A-4120-B6D2-958D2E733A48}"/>
            </c:ext>
          </c:extLst>
        </c:ser>
        <c:ser>
          <c:idx val="1"/>
          <c:order val="1"/>
          <c:tx>
            <c:strRef>
              <c:f>'27-6'!$P$19:$P$19</c:f>
              <c:strCache>
                <c:ptCount val="1"/>
                <c:pt idx="0">
                  <c:v>Alçada min</c:v>
                </c:pt>
              </c:strCache>
            </c:strRef>
          </c:tx>
          <c:spPr>
            <a:solidFill>
              <a:srgbClr val="ED7D31"/>
            </a:solidFill>
            <a:ln>
              <a:noFill/>
            </a:ln>
          </c:spPr>
          <c:invertIfNegative val="0"/>
          <c:cat>
            <c:strRef>
              <c:f>'27-6'!$Q$17:$S$17</c:f>
              <c:strCache>
                <c:ptCount val="3"/>
                <c:pt idx="0">
                  <c:v>ST</c:v>
                </c:pt>
                <c:pt idx="1">
                  <c:v>OM</c:v>
                </c:pt>
                <c:pt idx="2">
                  <c:v>WI</c:v>
                </c:pt>
              </c:strCache>
            </c:strRef>
          </c:cat>
          <c:val>
            <c:numRef>
              <c:f>'27-6'!$Q$19:$S$19</c:f>
              <c:numCache>
                <c:formatCode>General</c:formatCode>
                <c:ptCount val="3"/>
                <c:pt idx="0">
                  <c:v>1566</c:v>
                </c:pt>
                <c:pt idx="1">
                  <c:v>1515</c:v>
                </c:pt>
                <c:pt idx="2">
                  <c:v>1480</c:v>
                </c:pt>
              </c:numCache>
            </c:numRef>
          </c:val>
          <c:extLst>
            <c:ext xmlns:c16="http://schemas.microsoft.com/office/drawing/2014/chart" uri="{C3380CC4-5D6E-409C-BE32-E72D297353CC}">
              <c16:uniqueId val="{00000001-739A-4120-B6D2-958D2E733A48}"/>
            </c:ext>
          </c:extLst>
        </c:ser>
        <c:dLbls>
          <c:showLegendKey val="0"/>
          <c:showVal val="0"/>
          <c:showCatName val="0"/>
          <c:showSerName val="0"/>
          <c:showPercent val="0"/>
          <c:showBubbleSize val="0"/>
        </c:dLbls>
        <c:gapWidth val="219"/>
        <c:overlap val="-27"/>
        <c:axId val="422448136"/>
        <c:axId val="422448464"/>
      </c:barChart>
      <c:valAx>
        <c:axId val="42244846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48136"/>
        <c:crosses val="autoZero"/>
        <c:crossBetween val="between"/>
      </c:valAx>
      <c:catAx>
        <c:axId val="42244813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244846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'23-5'!$I$16:$I$16</c:f>
              <c:strCache>
                <c:ptCount val="1"/>
                <c:pt idx="0">
                  <c:v>Alçada max</c:v>
                </c:pt>
              </c:strCache>
            </c:strRef>
          </c:tx>
          <c:spPr>
            <a:solidFill>
              <a:srgbClr val="4472C4"/>
            </a:solidFill>
            <a:ln>
              <a:noFill/>
            </a:ln>
          </c:spPr>
          <c:invertIfNegative val="0"/>
          <c:cat>
            <c:strRef>
              <c:f>'23-5'!$J$15:$M$15</c:f>
              <c:strCache>
                <c:ptCount val="4"/>
                <c:pt idx="0">
                  <c:v>ST</c:v>
                </c:pt>
                <c:pt idx="1">
                  <c:v>OM</c:v>
                </c:pt>
                <c:pt idx="2">
                  <c:v>WI</c:v>
                </c:pt>
                <c:pt idx="3">
                  <c:v>RE</c:v>
                </c:pt>
              </c:strCache>
            </c:strRef>
          </c:cat>
          <c:val>
            <c:numRef>
              <c:f>'23-5'!$J$16:$M$16</c:f>
              <c:numCache>
                <c:formatCode>General</c:formatCode>
                <c:ptCount val="4"/>
                <c:pt idx="0">
                  <c:v>327</c:v>
                </c:pt>
                <c:pt idx="1">
                  <c:v>277</c:v>
                </c:pt>
                <c:pt idx="2">
                  <c:v>218</c:v>
                </c:pt>
              </c:numCache>
            </c:numRef>
          </c:val>
          <c:extLst>
            <c:ext xmlns:c16="http://schemas.microsoft.com/office/drawing/2014/chart" uri="{C3380CC4-5D6E-409C-BE32-E72D297353CC}">
              <c16:uniqueId val="{00000000-1349-4D3B-A308-1EA679088FE7}"/>
            </c:ext>
          </c:extLst>
        </c:ser>
        <c:ser>
          <c:idx val="1"/>
          <c:order val="1"/>
          <c:tx>
            <c:strRef>
              <c:f>'23-5'!$I$17:$I$17</c:f>
              <c:strCache>
                <c:ptCount val="1"/>
                <c:pt idx="0">
                  <c:v>Alçada min</c:v>
                </c:pt>
              </c:strCache>
            </c:strRef>
          </c:tx>
          <c:spPr>
            <a:solidFill>
              <a:srgbClr val="ED7D31"/>
            </a:solidFill>
            <a:ln>
              <a:noFill/>
            </a:ln>
          </c:spPr>
          <c:invertIfNegative val="0"/>
          <c:cat>
            <c:strRef>
              <c:f>'23-5'!$J$15:$M$15</c:f>
              <c:strCache>
                <c:ptCount val="4"/>
                <c:pt idx="0">
                  <c:v>ST</c:v>
                </c:pt>
                <c:pt idx="1">
                  <c:v>OM</c:v>
                </c:pt>
                <c:pt idx="2">
                  <c:v>WI</c:v>
                </c:pt>
                <c:pt idx="3">
                  <c:v>RE</c:v>
                </c:pt>
              </c:strCache>
            </c:strRef>
          </c:cat>
          <c:val>
            <c:numRef>
              <c:f>'23-5'!$J$17:$M$17</c:f>
              <c:numCache>
                <c:formatCode>General</c:formatCode>
                <c:ptCount val="4"/>
                <c:pt idx="0">
                  <c:v>211</c:v>
                </c:pt>
                <c:pt idx="1">
                  <c:v>162</c:v>
                </c:pt>
                <c:pt idx="2">
                  <c:v>84</c:v>
                </c:pt>
              </c:numCache>
            </c:numRef>
          </c:val>
          <c:extLst>
            <c:ext xmlns:c16="http://schemas.microsoft.com/office/drawing/2014/chart" uri="{C3380CC4-5D6E-409C-BE32-E72D297353CC}">
              <c16:uniqueId val="{00000001-1349-4D3B-A308-1EA679088FE7}"/>
            </c:ext>
          </c:extLst>
        </c:ser>
        <c:dLbls>
          <c:showLegendKey val="0"/>
          <c:showVal val="0"/>
          <c:showCatName val="0"/>
          <c:showSerName val="0"/>
          <c:showPercent val="0"/>
          <c:showBubbleSize val="0"/>
        </c:dLbls>
        <c:gapWidth val="219"/>
        <c:overlap val="-27"/>
        <c:axId val="419998392"/>
        <c:axId val="420003312"/>
      </c:barChart>
      <c:valAx>
        <c:axId val="42000331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998392"/>
        <c:crosses val="autoZero"/>
        <c:crossBetween val="between"/>
      </c:valAx>
      <c:catAx>
        <c:axId val="41999839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00331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'27-6'!$U$17:$X$17</c:f>
              <c:strCache>
                <c:ptCount val="4"/>
                <c:pt idx="0">
                  <c:v>ST</c:v>
                </c:pt>
                <c:pt idx="1">
                  <c:v>OM</c:v>
                </c:pt>
                <c:pt idx="2">
                  <c:v>WI</c:v>
                </c:pt>
                <c:pt idx="3">
                  <c:v>REAL</c:v>
                </c:pt>
              </c:strCache>
            </c:strRef>
          </c:cat>
          <c:val>
            <c:numRef>
              <c:f>'27-6'!$U$18:$X$18</c:f>
              <c:numCache>
                <c:formatCode>General</c:formatCode>
                <c:ptCount val="4"/>
                <c:pt idx="0">
                  <c:v>12.71</c:v>
                </c:pt>
                <c:pt idx="1">
                  <c:v>11.41</c:v>
                </c:pt>
                <c:pt idx="2">
                  <c:v>12.4</c:v>
                </c:pt>
                <c:pt idx="3">
                  <c:v>11.41</c:v>
                </c:pt>
              </c:numCache>
            </c:numRef>
          </c:val>
          <c:smooth val="0"/>
          <c:extLst>
            <c:ext xmlns:c16="http://schemas.microsoft.com/office/drawing/2014/chart" uri="{C3380CC4-5D6E-409C-BE32-E72D297353CC}">
              <c16:uniqueId val="{00000000-54E8-453A-89DC-6FAB300CECF3}"/>
            </c:ext>
          </c:extLst>
        </c:ser>
        <c:dLbls>
          <c:showLegendKey val="0"/>
          <c:showVal val="0"/>
          <c:showCatName val="0"/>
          <c:showSerName val="0"/>
          <c:showPercent val="0"/>
          <c:showBubbleSize val="0"/>
        </c:dLbls>
        <c:marker val="1"/>
        <c:smooth val="0"/>
        <c:axId val="420710000"/>
        <c:axId val="420713280"/>
      </c:lineChart>
      <c:valAx>
        <c:axId val="4207132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0000"/>
        <c:crosses val="autoZero"/>
        <c:crossBetween val="between"/>
      </c:valAx>
      <c:catAx>
        <c:axId val="42071000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13280"/>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ALÇADA MÀXIMA</a:t>
            </a:r>
          </a:p>
        </c:rich>
      </c:tx>
      <c:overlay val="0"/>
      <c:spPr>
        <a:noFill/>
        <a:ln>
          <a:noFill/>
        </a:ln>
      </c:spPr>
    </c:title>
    <c:autoTitleDeleted val="0"/>
    <c:plotArea>
      <c:layout/>
      <c:barChart>
        <c:barDir val="col"/>
        <c:grouping val="clustered"/>
        <c:varyColors val="0"/>
        <c:ser>
          <c:idx val="0"/>
          <c:order val="0"/>
          <c:tx>
            <c:strRef>
              <c:f>'4-7'!$L$19:$L$19</c:f>
              <c:strCache>
                <c:ptCount val="1"/>
                <c:pt idx="0">
                  <c:v>Alçada max</c:v>
                </c:pt>
              </c:strCache>
            </c:strRef>
          </c:tx>
          <c:spPr>
            <a:solidFill>
              <a:srgbClr val="4472C4"/>
            </a:solidFill>
            <a:ln>
              <a:noFill/>
            </a:ln>
          </c:spPr>
          <c:invertIfNegative val="0"/>
          <c:cat>
            <c:strRef>
              <c:f>'4-7'!$M$18:$P$18</c:f>
              <c:strCache>
                <c:ptCount val="4"/>
                <c:pt idx="0">
                  <c:v>OM</c:v>
                </c:pt>
                <c:pt idx="1">
                  <c:v>WI</c:v>
                </c:pt>
                <c:pt idx="2">
                  <c:v>GPS</c:v>
                </c:pt>
                <c:pt idx="3">
                  <c:v>REAL</c:v>
                </c:pt>
              </c:strCache>
            </c:strRef>
          </c:cat>
          <c:val>
            <c:numRef>
              <c:f>'4-7'!$M$19:$P$19</c:f>
              <c:numCache>
                <c:formatCode>General</c:formatCode>
                <c:ptCount val="4"/>
                <c:pt idx="0">
                  <c:v>2063</c:v>
                </c:pt>
                <c:pt idx="1">
                  <c:v>1996</c:v>
                </c:pt>
                <c:pt idx="2">
                  <c:v>2093</c:v>
                </c:pt>
                <c:pt idx="3">
                  <c:v>2091</c:v>
                </c:pt>
              </c:numCache>
            </c:numRef>
          </c:val>
          <c:extLst>
            <c:ext xmlns:c16="http://schemas.microsoft.com/office/drawing/2014/chart" uri="{C3380CC4-5D6E-409C-BE32-E72D297353CC}">
              <c16:uniqueId val="{00000000-407A-4056-A33D-094EA9D030CC}"/>
            </c:ext>
          </c:extLst>
        </c:ser>
        <c:dLbls>
          <c:showLegendKey val="0"/>
          <c:showVal val="0"/>
          <c:showCatName val="0"/>
          <c:showSerName val="0"/>
          <c:showPercent val="0"/>
          <c:showBubbleSize val="0"/>
        </c:dLbls>
        <c:gapWidth val="219"/>
        <c:overlap val="-27"/>
        <c:axId val="424104408"/>
        <c:axId val="424104736"/>
      </c:barChart>
      <c:valAx>
        <c:axId val="42410473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04408"/>
        <c:crosses val="autoZero"/>
        <c:crossBetween val="between"/>
      </c:valAx>
      <c:catAx>
        <c:axId val="42410440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04736"/>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'5-7'!$C$18:$C$18</c:f>
              <c:strCache>
                <c:ptCount val="1"/>
                <c:pt idx="0">
                  <c:v>Des. pujant</c:v>
                </c:pt>
              </c:strCache>
            </c:strRef>
          </c:tx>
          <c:spPr>
            <a:solidFill>
              <a:srgbClr val="4472C4"/>
            </a:solidFill>
            <a:ln>
              <a:noFill/>
            </a:ln>
          </c:spPr>
          <c:invertIfNegative val="0"/>
          <c:cat>
            <c:strRef>
              <c:f>'5-7'!$D$17:$F$17</c:f>
              <c:strCache>
                <c:ptCount val="3"/>
                <c:pt idx="0">
                  <c:v>ST</c:v>
                </c:pt>
                <c:pt idx="1">
                  <c:v>OM</c:v>
                </c:pt>
                <c:pt idx="2">
                  <c:v>WI</c:v>
                </c:pt>
              </c:strCache>
            </c:strRef>
          </c:cat>
          <c:val>
            <c:numRef>
              <c:f>'5-7'!$D$18:$F$18</c:f>
              <c:numCache>
                <c:formatCode>General</c:formatCode>
                <c:ptCount val="3"/>
                <c:pt idx="0">
                  <c:v>165</c:v>
                </c:pt>
                <c:pt idx="1">
                  <c:v>163</c:v>
                </c:pt>
                <c:pt idx="2">
                  <c:v>152</c:v>
                </c:pt>
              </c:numCache>
            </c:numRef>
          </c:val>
          <c:extLst>
            <c:ext xmlns:c16="http://schemas.microsoft.com/office/drawing/2014/chart" uri="{C3380CC4-5D6E-409C-BE32-E72D297353CC}">
              <c16:uniqueId val="{00000000-8B8B-48BD-B414-EB8FD58DFDDF}"/>
            </c:ext>
          </c:extLst>
        </c:ser>
        <c:ser>
          <c:idx val="1"/>
          <c:order val="1"/>
          <c:tx>
            <c:strRef>
              <c:f>'5-7'!$C$19:$C$19</c:f>
              <c:strCache>
                <c:ptCount val="1"/>
                <c:pt idx="0">
                  <c:v>Des.baixant</c:v>
                </c:pt>
              </c:strCache>
            </c:strRef>
          </c:tx>
          <c:spPr>
            <a:solidFill>
              <a:srgbClr val="ED7D31"/>
            </a:solidFill>
            <a:ln>
              <a:noFill/>
            </a:ln>
          </c:spPr>
          <c:invertIfNegative val="0"/>
          <c:cat>
            <c:strRef>
              <c:f>'5-7'!$D$17:$F$17</c:f>
              <c:strCache>
                <c:ptCount val="3"/>
                <c:pt idx="0">
                  <c:v>ST</c:v>
                </c:pt>
                <c:pt idx="1">
                  <c:v>OM</c:v>
                </c:pt>
                <c:pt idx="2">
                  <c:v>WI</c:v>
                </c:pt>
              </c:strCache>
            </c:strRef>
          </c:cat>
          <c:val>
            <c:numRef>
              <c:f>'5-7'!$D$19:$F$19</c:f>
              <c:numCache>
                <c:formatCode>General</c:formatCode>
                <c:ptCount val="3"/>
                <c:pt idx="0">
                  <c:v>168</c:v>
                </c:pt>
                <c:pt idx="1">
                  <c:v>166</c:v>
                </c:pt>
                <c:pt idx="2">
                  <c:v>144</c:v>
                </c:pt>
              </c:numCache>
            </c:numRef>
          </c:val>
          <c:extLst>
            <c:ext xmlns:c16="http://schemas.microsoft.com/office/drawing/2014/chart" uri="{C3380CC4-5D6E-409C-BE32-E72D297353CC}">
              <c16:uniqueId val="{00000001-8B8B-48BD-B414-EB8FD58DFDDF}"/>
            </c:ext>
          </c:extLst>
        </c:ser>
        <c:dLbls>
          <c:showLegendKey val="0"/>
          <c:showVal val="0"/>
          <c:showCatName val="0"/>
          <c:showSerName val="0"/>
          <c:showPercent val="0"/>
          <c:showBubbleSize val="0"/>
        </c:dLbls>
        <c:gapWidth val="219"/>
        <c:overlap val="-27"/>
        <c:axId val="424107032"/>
        <c:axId val="424108016"/>
      </c:barChart>
      <c:valAx>
        <c:axId val="42410801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07032"/>
        <c:crosses val="autoZero"/>
        <c:crossBetween val="between"/>
      </c:valAx>
      <c:catAx>
        <c:axId val="42410703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0801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'5-7'!$K$19:$K$19</c:f>
              <c:strCache>
                <c:ptCount val="1"/>
                <c:pt idx="0">
                  <c:v>Alçada max</c:v>
                </c:pt>
              </c:strCache>
            </c:strRef>
          </c:tx>
          <c:spPr>
            <a:solidFill>
              <a:srgbClr val="4472C4"/>
            </a:solidFill>
            <a:ln>
              <a:noFill/>
            </a:ln>
          </c:spPr>
          <c:invertIfNegative val="0"/>
          <c:cat>
            <c:strRef>
              <c:f>'5-7'!$L$18:$N$18</c:f>
              <c:strCache>
                <c:ptCount val="3"/>
                <c:pt idx="0">
                  <c:v>ST</c:v>
                </c:pt>
                <c:pt idx="1">
                  <c:v>OM</c:v>
                </c:pt>
                <c:pt idx="2">
                  <c:v>WI</c:v>
                </c:pt>
              </c:strCache>
            </c:strRef>
          </c:cat>
          <c:val>
            <c:numRef>
              <c:f>'5-7'!$L$19:$N$19</c:f>
              <c:numCache>
                <c:formatCode>General</c:formatCode>
                <c:ptCount val="3"/>
                <c:pt idx="0">
                  <c:v>1401</c:v>
                </c:pt>
                <c:pt idx="1">
                  <c:v>1347</c:v>
                </c:pt>
                <c:pt idx="2">
                  <c:v>1238</c:v>
                </c:pt>
              </c:numCache>
            </c:numRef>
          </c:val>
          <c:extLst>
            <c:ext xmlns:c16="http://schemas.microsoft.com/office/drawing/2014/chart" uri="{C3380CC4-5D6E-409C-BE32-E72D297353CC}">
              <c16:uniqueId val="{00000000-B0F9-40C1-BE9E-56A349AC6CFB}"/>
            </c:ext>
          </c:extLst>
        </c:ser>
        <c:ser>
          <c:idx val="1"/>
          <c:order val="1"/>
          <c:tx>
            <c:strRef>
              <c:f>'5-7'!$K$20:$K$20</c:f>
              <c:strCache>
                <c:ptCount val="1"/>
                <c:pt idx="0">
                  <c:v>Alçada min</c:v>
                </c:pt>
              </c:strCache>
            </c:strRef>
          </c:tx>
          <c:spPr>
            <a:solidFill>
              <a:srgbClr val="ED7D31"/>
            </a:solidFill>
            <a:ln>
              <a:noFill/>
            </a:ln>
          </c:spPr>
          <c:invertIfNegative val="0"/>
          <c:cat>
            <c:strRef>
              <c:f>'5-7'!$L$18:$N$18</c:f>
              <c:strCache>
                <c:ptCount val="3"/>
                <c:pt idx="0">
                  <c:v>ST</c:v>
                </c:pt>
                <c:pt idx="1">
                  <c:v>OM</c:v>
                </c:pt>
                <c:pt idx="2">
                  <c:v>WI</c:v>
                </c:pt>
              </c:strCache>
            </c:strRef>
          </c:cat>
          <c:val>
            <c:numRef>
              <c:f>'5-7'!$L$20:$N$20</c:f>
              <c:numCache>
                <c:formatCode>General</c:formatCode>
                <c:ptCount val="3"/>
                <c:pt idx="0">
                  <c:v>1232</c:v>
                </c:pt>
                <c:pt idx="1">
                  <c:v>1180</c:v>
                </c:pt>
                <c:pt idx="2">
                  <c:v>1121</c:v>
                </c:pt>
              </c:numCache>
            </c:numRef>
          </c:val>
          <c:extLst>
            <c:ext xmlns:c16="http://schemas.microsoft.com/office/drawing/2014/chart" uri="{C3380CC4-5D6E-409C-BE32-E72D297353CC}">
              <c16:uniqueId val="{00000001-B0F9-40C1-BE9E-56A349AC6CFB}"/>
            </c:ext>
          </c:extLst>
        </c:ser>
        <c:dLbls>
          <c:showLegendKey val="0"/>
          <c:showVal val="0"/>
          <c:showCatName val="0"/>
          <c:showSerName val="0"/>
          <c:showPercent val="0"/>
          <c:showBubbleSize val="0"/>
        </c:dLbls>
        <c:gapWidth val="219"/>
        <c:overlap val="-27"/>
        <c:axId val="424103096"/>
        <c:axId val="424102768"/>
      </c:barChart>
      <c:valAx>
        <c:axId val="42410276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03096"/>
        <c:crosses val="autoZero"/>
        <c:crossBetween val="between"/>
      </c:valAx>
      <c:catAx>
        <c:axId val="42410309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0276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'5-7'!$R$19:$U$19</c:f>
              <c:strCache>
                <c:ptCount val="4"/>
                <c:pt idx="0">
                  <c:v>ST</c:v>
                </c:pt>
                <c:pt idx="1">
                  <c:v>OM</c:v>
                </c:pt>
                <c:pt idx="2">
                  <c:v>WI</c:v>
                </c:pt>
                <c:pt idx="3">
                  <c:v>REAL</c:v>
                </c:pt>
              </c:strCache>
            </c:strRef>
          </c:cat>
          <c:val>
            <c:numRef>
              <c:f>'5-7'!$R$20:$U$20</c:f>
              <c:numCache>
                <c:formatCode>General</c:formatCode>
                <c:ptCount val="4"/>
                <c:pt idx="0">
                  <c:v>14.08</c:v>
                </c:pt>
                <c:pt idx="1">
                  <c:v>14</c:v>
                </c:pt>
                <c:pt idx="2">
                  <c:v>14.5</c:v>
                </c:pt>
                <c:pt idx="3">
                  <c:v>13.91</c:v>
                </c:pt>
              </c:numCache>
            </c:numRef>
          </c:val>
          <c:smooth val="0"/>
          <c:extLst>
            <c:ext xmlns:c16="http://schemas.microsoft.com/office/drawing/2014/chart" uri="{C3380CC4-5D6E-409C-BE32-E72D297353CC}">
              <c16:uniqueId val="{00000000-D176-4859-A13F-676E00503A1D}"/>
            </c:ext>
          </c:extLst>
        </c:ser>
        <c:dLbls>
          <c:showLegendKey val="0"/>
          <c:showVal val="0"/>
          <c:showCatName val="0"/>
          <c:showSerName val="0"/>
          <c:showPercent val="0"/>
          <c:showBubbleSize val="0"/>
        </c:dLbls>
        <c:marker val="1"/>
        <c:smooth val="0"/>
        <c:axId val="424122776"/>
        <c:axId val="424112280"/>
      </c:lineChart>
      <c:valAx>
        <c:axId val="4241122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2776"/>
        <c:crosses val="autoZero"/>
        <c:crossBetween val="between"/>
      </c:valAx>
      <c:catAx>
        <c:axId val="42412277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12280"/>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'23-7'!$C$18:$C$18</c:f>
              <c:strCache>
                <c:ptCount val="1"/>
                <c:pt idx="0">
                  <c:v>Des. pujant</c:v>
                </c:pt>
              </c:strCache>
            </c:strRef>
          </c:tx>
          <c:spPr>
            <a:solidFill>
              <a:srgbClr val="4472C4"/>
            </a:solidFill>
            <a:ln>
              <a:noFill/>
            </a:ln>
          </c:spPr>
          <c:invertIfNegative val="0"/>
          <c:cat>
            <c:strRef>
              <c:f>'23-7'!$D$17:$G$17</c:f>
              <c:strCache>
                <c:ptCount val="4"/>
                <c:pt idx="0">
                  <c:v>ST</c:v>
                </c:pt>
                <c:pt idx="1">
                  <c:v>WI</c:v>
                </c:pt>
                <c:pt idx="2">
                  <c:v>GPS</c:v>
                </c:pt>
                <c:pt idx="3">
                  <c:v>GC</c:v>
                </c:pt>
              </c:strCache>
            </c:strRef>
          </c:cat>
          <c:val>
            <c:numRef>
              <c:f>'23-7'!$D$18:$G$18</c:f>
              <c:numCache>
                <c:formatCode>General</c:formatCode>
                <c:ptCount val="4"/>
                <c:pt idx="0">
                  <c:v>819</c:v>
                </c:pt>
                <c:pt idx="1">
                  <c:v>810</c:v>
                </c:pt>
                <c:pt idx="2">
                  <c:v>830</c:v>
                </c:pt>
                <c:pt idx="3">
                  <c:v>879</c:v>
                </c:pt>
              </c:numCache>
            </c:numRef>
          </c:val>
          <c:extLst>
            <c:ext xmlns:c16="http://schemas.microsoft.com/office/drawing/2014/chart" uri="{C3380CC4-5D6E-409C-BE32-E72D297353CC}">
              <c16:uniqueId val="{00000000-B8DF-478D-94F3-CDEDD91111FC}"/>
            </c:ext>
          </c:extLst>
        </c:ser>
        <c:ser>
          <c:idx val="1"/>
          <c:order val="1"/>
          <c:tx>
            <c:strRef>
              <c:f>'23-7'!$C$19:$C$19</c:f>
              <c:strCache>
                <c:ptCount val="1"/>
                <c:pt idx="0">
                  <c:v>Des.baixant</c:v>
                </c:pt>
              </c:strCache>
            </c:strRef>
          </c:tx>
          <c:spPr>
            <a:solidFill>
              <a:srgbClr val="ED7D31"/>
            </a:solidFill>
            <a:ln>
              <a:noFill/>
            </a:ln>
          </c:spPr>
          <c:invertIfNegative val="0"/>
          <c:cat>
            <c:strRef>
              <c:f>'23-7'!$D$17:$G$17</c:f>
              <c:strCache>
                <c:ptCount val="4"/>
                <c:pt idx="0">
                  <c:v>ST</c:v>
                </c:pt>
                <c:pt idx="1">
                  <c:v>WI</c:v>
                </c:pt>
                <c:pt idx="2">
                  <c:v>GPS</c:v>
                </c:pt>
                <c:pt idx="3">
                  <c:v>GC</c:v>
                </c:pt>
              </c:strCache>
            </c:strRef>
          </c:cat>
          <c:val>
            <c:numRef>
              <c:f>'23-7'!$D$19:$G$19</c:f>
              <c:numCache>
                <c:formatCode>General</c:formatCode>
                <c:ptCount val="4"/>
                <c:pt idx="0">
                  <c:v>6</c:v>
                </c:pt>
                <c:pt idx="1">
                  <c:v>8</c:v>
                </c:pt>
                <c:pt idx="2">
                  <c:v>32</c:v>
                </c:pt>
                <c:pt idx="3">
                  <c:v>64</c:v>
                </c:pt>
              </c:numCache>
            </c:numRef>
          </c:val>
          <c:extLst>
            <c:ext xmlns:c16="http://schemas.microsoft.com/office/drawing/2014/chart" uri="{C3380CC4-5D6E-409C-BE32-E72D297353CC}">
              <c16:uniqueId val="{00000001-B8DF-478D-94F3-CDEDD91111FC}"/>
            </c:ext>
          </c:extLst>
        </c:ser>
        <c:dLbls>
          <c:showLegendKey val="0"/>
          <c:showVal val="0"/>
          <c:showCatName val="0"/>
          <c:showSerName val="0"/>
          <c:showPercent val="0"/>
          <c:showBubbleSize val="0"/>
        </c:dLbls>
        <c:gapWidth val="219"/>
        <c:overlap val="-27"/>
        <c:axId val="424121136"/>
        <c:axId val="424120480"/>
      </c:barChart>
      <c:valAx>
        <c:axId val="4241204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1136"/>
        <c:crosses val="autoZero"/>
        <c:crossBetween val="between"/>
      </c:valAx>
      <c:catAx>
        <c:axId val="42412113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048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'23-7'!$K$19:$K$19</c:f>
              <c:strCache>
                <c:ptCount val="1"/>
                <c:pt idx="0">
                  <c:v>Alçada max</c:v>
                </c:pt>
              </c:strCache>
            </c:strRef>
          </c:tx>
          <c:spPr>
            <a:solidFill>
              <a:srgbClr val="4472C4"/>
            </a:solidFill>
            <a:ln>
              <a:noFill/>
            </a:ln>
          </c:spPr>
          <c:invertIfNegative val="0"/>
          <c:cat>
            <c:strRef>
              <c:f>'23-7'!$L$18:$P$18</c:f>
              <c:strCache>
                <c:ptCount val="5"/>
                <c:pt idx="0">
                  <c:v>ST</c:v>
                </c:pt>
                <c:pt idx="1">
                  <c:v>WI</c:v>
                </c:pt>
                <c:pt idx="2">
                  <c:v>GPS</c:v>
                </c:pt>
                <c:pt idx="3">
                  <c:v>GC</c:v>
                </c:pt>
                <c:pt idx="4">
                  <c:v>REAL</c:v>
                </c:pt>
              </c:strCache>
            </c:strRef>
          </c:cat>
          <c:val>
            <c:numRef>
              <c:f>'23-7'!$L$19:$P$19</c:f>
              <c:numCache>
                <c:formatCode>General</c:formatCode>
                <c:ptCount val="5"/>
                <c:pt idx="0">
                  <c:v>2001</c:v>
                </c:pt>
                <c:pt idx="1">
                  <c:v>1898</c:v>
                </c:pt>
                <c:pt idx="2">
                  <c:v>1946</c:v>
                </c:pt>
                <c:pt idx="3">
                  <c:v>2000</c:v>
                </c:pt>
                <c:pt idx="4">
                  <c:v>1954</c:v>
                </c:pt>
              </c:numCache>
            </c:numRef>
          </c:val>
          <c:extLst>
            <c:ext xmlns:c16="http://schemas.microsoft.com/office/drawing/2014/chart" uri="{C3380CC4-5D6E-409C-BE32-E72D297353CC}">
              <c16:uniqueId val="{00000000-15F7-4680-930E-605470FC9CB7}"/>
            </c:ext>
          </c:extLst>
        </c:ser>
        <c:ser>
          <c:idx val="1"/>
          <c:order val="1"/>
          <c:tx>
            <c:strRef>
              <c:f>'23-7'!$K$20:$K$20</c:f>
              <c:strCache>
                <c:ptCount val="1"/>
                <c:pt idx="0">
                  <c:v>Alçada min</c:v>
                </c:pt>
              </c:strCache>
            </c:strRef>
          </c:tx>
          <c:spPr>
            <a:solidFill>
              <a:srgbClr val="ED7D31"/>
            </a:solidFill>
            <a:ln>
              <a:noFill/>
            </a:ln>
          </c:spPr>
          <c:invertIfNegative val="0"/>
          <c:cat>
            <c:strRef>
              <c:f>'23-7'!$L$18:$P$18</c:f>
              <c:strCache>
                <c:ptCount val="5"/>
                <c:pt idx="0">
                  <c:v>ST</c:v>
                </c:pt>
                <c:pt idx="1">
                  <c:v>WI</c:v>
                </c:pt>
                <c:pt idx="2">
                  <c:v>GPS</c:v>
                </c:pt>
                <c:pt idx="3">
                  <c:v>GC</c:v>
                </c:pt>
                <c:pt idx="4">
                  <c:v>REAL</c:v>
                </c:pt>
              </c:strCache>
            </c:strRef>
          </c:cat>
          <c:val>
            <c:numRef>
              <c:f>'23-7'!$L$20:$P$20</c:f>
              <c:numCache>
                <c:formatCode>General</c:formatCode>
                <c:ptCount val="5"/>
                <c:pt idx="0">
                  <c:v>1184</c:v>
                </c:pt>
                <c:pt idx="1">
                  <c:v>1091</c:v>
                </c:pt>
                <c:pt idx="2">
                  <c:v>1150</c:v>
                </c:pt>
                <c:pt idx="3">
                  <c:v>1146</c:v>
                </c:pt>
                <c:pt idx="4">
                  <c:v>1170</c:v>
                </c:pt>
              </c:numCache>
            </c:numRef>
          </c:val>
          <c:extLst>
            <c:ext xmlns:c16="http://schemas.microsoft.com/office/drawing/2014/chart" uri="{C3380CC4-5D6E-409C-BE32-E72D297353CC}">
              <c16:uniqueId val="{00000001-15F7-4680-930E-605470FC9CB7}"/>
            </c:ext>
          </c:extLst>
        </c:ser>
        <c:dLbls>
          <c:showLegendKey val="0"/>
          <c:showVal val="0"/>
          <c:showCatName val="0"/>
          <c:showSerName val="0"/>
          <c:showPercent val="0"/>
          <c:showBubbleSize val="0"/>
        </c:dLbls>
        <c:gapWidth val="219"/>
        <c:overlap val="-27"/>
        <c:axId val="424127040"/>
        <c:axId val="424129008"/>
      </c:barChart>
      <c:valAx>
        <c:axId val="42412900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7040"/>
        <c:crosses val="autoZero"/>
        <c:crossBetween val="between"/>
      </c:valAx>
      <c:catAx>
        <c:axId val="42412704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900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'23-7'!$R$19:$V$19</c:f>
              <c:strCache>
                <c:ptCount val="5"/>
                <c:pt idx="0">
                  <c:v>ST</c:v>
                </c:pt>
                <c:pt idx="1">
                  <c:v>WI</c:v>
                </c:pt>
                <c:pt idx="2">
                  <c:v>GPS</c:v>
                </c:pt>
                <c:pt idx="3">
                  <c:v>GC</c:v>
                </c:pt>
                <c:pt idx="4">
                  <c:v>REAL</c:v>
                </c:pt>
              </c:strCache>
            </c:strRef>
          </c:cat>
          <c:val>
            <c:numRef>
              <c:f>'23-7'!$R$20:$V$20</c:f>
              <c:numCache>
                <c:formatCode>General</c:formatCode>
                <c:ptCount val="5"/>
                <c:pt idx="0">
                  <c:v>9.4499999999999993</c:v>
                </c:pt>
                <c:pt idx="1">
                  <c:v>9.27</c:v>
                </c:pt>
                <c:pt idx="2">
                  <c:v>9.64</c:v>
                </c:pt>
                <c:pt idx="3">
                  <c:v>9.64</c:v>
                </c:pt>
                <c:pt idx="4">
                  <c:v>9.17</c:v>
                </c:pt>
              </c:numCache>
            </c:numRef>
          </c:val>
          <c:smooth val="0"/>
          <c:extLst>
            <c:ext xmlns:c16="http://schemas.microsoft.com/office/drawing/2014/chart" uri="{C3380CC4-5D6E-409C-BE32-E72D297353CC}">
              <c16:uniqueId val="{00000000-E8AD-4B7B-9E21-17143EF20C37}"/>
            </c:ext>
          </c:extLst>
        </c:ser>
        <c:dLbls>
          <c:showLegendKey val="0"/>
          <c:showVal val="0"/>
          <c:showCatName val="0"/>
          <c:showSerName val="0"/>
          <c:showPercent val="0"/>
          <c:showBubbleSize val="0"/>
        </c:dLbls>
        <c:marker val="1"/>
        <c:smooth val="0"/>
        <c:axId val="424123760"/>
        <c:axId val="424124088"/>
      </c:lineChart>
      <c:valAx>
        <c:axId val="42412408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3760"/>
        <c:crosses val="autoZero"/>
        <c:crossBetween val="between"/>
      </c:valAx>
      <c:catAx>
        <c:axId val="42412376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408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a:t>
            </a:r>
          </a:p>
        </c:rich>
      </c:tx>
      <c:overlay val="0"/>
      <c:spPr>
        <a:noFill/>
        <a:ln>
          <a:noFill/>
        </a:ln>
      </c:spPr>
    </c:title>
    <c:autoTitleDeleted val="0"/>
    <c:plotArea>
      <c:layout/>
      <c:radarChart>
        <c:radarStyle val="filled"/>
        <c:varyColors val="0"/>
        <c:ser>
          <c:idx val="0"/>
          <c:order val="0"/>
          <c:tx>
            <c:strRef>
              <c:f>'23-7'!$W$19:$W$19</c:f>
              <c:strCache>
                <c:ptCount val="1"/>
                <c:pt idx="0">
                  <c:v>Error % Al. max</c:v>
                </c:pt>
              </c:strCache>
            </c:strRef>
          </c:tx>
          <c:spPr>
            <a:solidFill>
              <a:srgbClr val="4472C4"/>
            </a:solidFill>
            <a:ln>
              <a:noFill/>
            </a:ln>
          </c:spPr>
          <c:cat>
            <c:strRef>
              <c:f>'23-7'!$X$18:$AB$18</c:f>
              <c:strCache>
                <c:ptCount val="5"/>
                <c:pt idx="0">
                  <c:v>ST</c:v>
                </c:pt>
                <c:pt idx="1">
                  <c:v>WI</c:v>
                </c:pt>
                <c:pt idx="2">
                  <c:v>GPS</c:v>
                </c:pt>
                <c:pt idx="3">
                  <c:v>GC</c:v>
                </c:pt>
                <c:pt idx="4">
                  <c:v>REAL</c:v>
                </c:pt>
              </c:strCache>
            </c:strRef>
          </c:cat>
          <c:val>
            <c:numRef>
              <c:f>'23-7'!$X$19:$AB$19</c:f>
              <c:numCache>
                <c:formatCode>General</c:formatCode>
                <c:ptCount val="5"/>
                <c:pt idx="0">
                  <c:v>2.41</c:v>
                </c:pt>
                <c:pt idx="1">
                  <c:v>-2.87</c:v>
                </c:pt>
                <c:pt idx="2">
                  <c:v>-0.26</c:v>
                </c:pt>
                <c:pt idx="3">
                  <c:v>2.35</c:v>
                </c:pt>
                <c:pt idx="4">
                  <c:v>0</c:v>
                </c:pt>
              </c:numCache>
            </c:numRef>
          </c:val>
          <c:extLst>
            <c:ext xmlns:c16="http://schemas.microsoft.com/office/drawing/2014/chart" uri="{C3380CC4-5D6E-409C-BE32-E72D297353CC}">
              <c16:uniqueId val="{00000000-4BF4-4FF4-821B-DF60E9B39D42}"/>
            </c:ext>
          </c:extLst>
        </c:ser>
        <c:ser>
          <c:idx val="1"/>
          <c:order val="1"/>
          <c:tx>
            <c:strRef>
              <c:f>'23-7'!$W$20:$W$20</c:f>
              <c:strCache>
                <c:ptCount val="1"/>
                <c:pt idx="0">
                  <c:v>Error % Al. min</c:v>
                </c:pt>
              </c:strCache>
            </c:strRef>
          </c:tx>
          <c:spPr>
            <a:solidFill>
              <a:srgbClr val="ED7D31"/>
            </a:solidFill>
            <a:ln>
              <a:noFill/>
            </a:ln>
          </c:spPr>
          <c:cat>
            <c:strRef>
              <c:f>'23-7'!$X$18:$AB$18</c:f>
              <c:strCache>
                <c:ptCount val="5"/>
                <c:pt idx="0">
                  <c:v>ST</c:v>
                </c:pt>
                <c:pt idx="1">
                  <c:v>WI</c:v>
                </c:pt>
                <c:pt idx="2">
                  <c:v>GPS</c:v>
                </c:pt>
                <c:pt idx="3">
                  <c:v>GC</c:v>
                </c:pt>
                <c:pt idx="4">
                  <c:v>REAL</c:v>
                </c:pt>
              </c:strCache>
            </c:strRef>
          </c:cat>
          <c:val>
            <c:numRef>
              <c:f>'23-7'!$X$20:$AB$20</c:f>
              <c:numCache>
                <c:formatCode>General</c:formatCode>
                <c:ptCount val="5"/>
                <c:pt idx="0">
                  <c:v>1.2</c:v>
                </c:pt>
                <c:pt idx="1">
                  <c:v>-6.75</c:v>
                </c:pt>
                <c:pt idx="2">
                  <c:v>-1.71</c:v>
                </c:pt>
                <c:pt idx="3">
                  <c:v>-2.0499999999999998</c:v>
                </c:pt>
                <c:pt idx="4">
                  <c:v>0</c:v>
                </c:pt>
              </c:numCache>
            </c:numRef>
          </c:val>
          <c:extLst>
            <c:ext xmlns:c16="http://schemas.microsoft.com/office/drawing/2014/chart" uri="{C3380CC4-5D6E-409C-BE32-E72D297353CC}">
              <c16:uniqueId val="{00000001-4BF4-4FF4-821B-DF60E9B39D42}"/>
            </c:ext>
          </c:extLst>
        </c:ser>
        <c:dLbls>
          <c:showLegendKey val="0"/>
          <c:showVal val="0"/>
          <c:showCatName val="0"/>
          <c:showSerName val="0"/>
          <c:showPercent val="0"/>
          <c:showBubbleSize val="0"/>
        </c:dLbls>
        <c:axId val="424118512"/>
        <c:axId val="424117528"/>
      </c:radarChart>
      <c:valAx>
        <c:axId val="424117528"/>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18512"/>
        <c:crosses val="autoZero"/>
        <c:crossBetween val="between"/>
      </c:valAx>
      <c:catAx>
        <c:axId val="424118512"/>
        <c:scaling>
          <c:orientation val="minMax"/>
        </c:scaling>
        <c:delete val="0"/>
        <c:axPos val="b"/>
        <c:majorGridlines>
          <c:spPr>
            <a:ln w="9363" cap="flat">
              <a:solidFill>
                <a:srgbClr val="D9D9D9"/>
              </a:solidFill>
              <a:prstDash val="solid"/>
              <a:round/>
            </a:ln>
          </c:spPr>
        </c:majorGridlines>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17528"/>
        <c:crossesAt val="0"/>
        <c:auto val="1"/>
        <c:lblAlgn val="ctr"/>
        <c:lblOffset val="100"/>
        <c:noMultiLvlLbl val="0"/>
      </c:catAx>
      <c:spPr>
        <a:noFill/>
        <a:ln>
          <a:noFill/>
        </a:ln>
      </c:spPr>
    </c:plotArea>
    <c:legend>
      <c:legendPos val="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'25-7'!$C$21:$C$21</c:f>
              <c:strCache>
                <c:ptCount val="1"/>
                <c:pt idx="0">
                  <c:v>Des. pujant</c:v>
                </c:pt>
              </c:strCache>
            </c:strRef>
          </c:tx>
          <c:spPr>
            <a:solidFill>
              <a:srgbClr val="4472C4"/>
            </a:solidFill>
            <a:ln>
              <a:noFill/>
            </a:ln>
          </c:spPr>
          <c:invertIfNegative val="0"/>
          <c:cat>
            <c:strRef>
              <c:f>'25-7'!$D$20:$F$20</c:f>
              <c:strCache>
                <c:ptCount val="3"/>
                <c:pt idx="0">
                  <c:v>OM</c:v>
                </c:pt>
                <c:pt idx="1">
                  <c:v>WI</c:v>
                </c:pt>
                <c:pt idx="2">
                  <c:v>RE</c:v>
                </c:pt>
              </c:strCache>
            </c:strRef>
          </c:cat>
          <c:val>
            <c:numRef>
              <c:f>'25-7'!$D$21:$F$21</c:f>
              <c:numCache>
                <c:formatCode>General</c:formatCode>
                <c:ptCount val="3"/>
                <c:pt idx="0">
                  <c:v>511</c:v>
                </c:pt>
                <c:pt idx="1">
                  <c:v>470</c:v>
                </c:pt>
                <c:pt idx="2">
                  <c:v>352</c:v>
                </c:pt>
              </c:numCache>
            </c:numRef>
          </c:val>
          <c:extLst>
            <c:ext xmlns:c16="http://schemas.microsoft.com/office/drawing/2014/chart" uri="{C3380CC4-5D6E-409C-BE32-E72D297353CC}">
              <c16:uniqueId val="{00000000-5A2E-4AE4-BEA0-12E6486FBEBC}"/>
            </c:ext>
          </c:extLst>
        </c:ser>
        <c:ser>
          <c:idx val="1"/>
          <c:order val="1"/>
          <c:tx>
            <c:strRef>
              <c:f>'25-7'!$C$22:$C$22</c:f>
              <c:strCache>
                <c:ptCount val="1"/>
                <c:pt idx="0">
                  <c:v>Des.baixant</c:v>
                </c:pt>
              </c:strCache>
            </c:strRef>
          </c:tx>
          <c:spPr>
            <a:solidFill>
              <a:srgbClr val="ED7D31"/>
            </a:solidFill>
            <a:ln>
              <a:noFill/>
            </a:ln>
          </c:spPr>
          <c:invertIfNegative val="0"/>
          <c:cat>
            <c:strRef>
              <c:f>'25-7'!$D$20:$F$20</c:f>
              <c:strCache>
                <c:ptCount val="3"/>
                <c:pt idx="0">
                  <c:v>OM</c:v>
                </c:pt>
                <c:pt idx="1">
                  <c:v>WI</c:v>
                </c:pt>
                <c:pt idx="2">
                  <c:v>RE</c:v>
                </c:pt>
              </c:strCache>
            </c:strRef>
          </c:cat>
          <c:val>
            <c:numRef>
              <c:f>'25-7'!$D$22:$F$22</c:f>
              <c:numCache>
                <c:formatCode>General</c:formatCode>
                <c:ptCount val="3"/>
                <c:pt idx="0">
                  <c:v>509</c:v>
                </c:pt>
                <c:pt idx="1">
                  <c:v>470</c:v>
                </c:pt>
              </c:numCache>
            </c:numRef>
          </c:val>
          <c:extLst>
            <c:ext xmlns:c16="http://schemas.microsoft.com/office/drawing/2014/chart" uri="{C3380CC4-5D6E-409C-BE32-E72D297353CC}">
              <c16:uniqueId val="{00000001-5A2E-4AE4-BEA0-12E6486FBEBC}"/>
            </c:ext>
          </c:extLst>
        </c:ser>
        <c:dLbls>
          <c:showLegendKey val="0"/>
          <c:showVal val="0"/>
          <c:showCatName val="0"/>
          <c:showSerName val="0"/>
          <c:showPercent val="0"/>
          <c:showBubbleSize val="0"/>
        </c:dLbls>
        <c:gapWidth val="219"/>
        <c:overlap val="-27"/>
        <c:axId val="424128024"/>
        <c:axId val="424133272"/>
      </c:barChart>
      <c:valAx>
        <c:axId val="42413327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8024"/>
        <c:crosses val="autoZero"/>
        <c:crossBetween val="between"/>
      </c:valAx>
      <c:catAx>
        <c:axId val="42412802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3327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'23-5'!$O$15:$S$15</c:f>
              <c:strCache>
                <c:ptCount val="5"/>
                <c:pt idx="0">
                  <c:v>ST</c:v>
                </c:pt>
                <c:pt idx="1">
                  <c:v>OM</c:v>
                </c:pt>
                <c:pt idx="2">
                  <c:v>WI</c:v>
                </c:pt>
                <c:pt idx="3">
                  <c:v>RE</c:v>
                </c:pt>
                <c:pt idx="4">
                  <c:v>REAL</c:v>
                </c:pt>
              </c:strCache>
            </c:strRef>
          </c:cat>
          <c:val>
            <c:numRef>
              <c:f>'23-5'!$O$16:$S$16</c:f>
              <c:numCache>
                <c:formatCode>General</c:formatCode>
                <c:ptCount val="5"/>
                <c:pt idx="0">
                  <c:v>12.04</c:v>
                </c:pt>
                <c:pt idx="1">
                  <c:v>11.37</c:v>
                </c:pt>
                <c:pt idx="2">
                  <c:v>12.07</c:v>
                </c:pt>
                <c:pt idx="3">
                  <c:v>11.8</c:v>
                </c:pt>
                <c:pt idx="4">
                  <c:v>11.59</c:v>
                </c:pt>
              </c:numCache>
            </c:numRef>
          </c:val>
          <c:smooth val="0"/>
          <c:extLst>
            <c:ext xmlns:c16="http://schemas.microsoft.com/office/drawing/2014/chart" uri="{C3380CC4-5D6E-409C-BE32-E72D297353CC}">
              <c16:uniqueId val="{00000000-79F0-4241-BAA3-75A7A4D58510}"/>
            </c:ext>
          </c:extLst>
        </c:ser>
        <c:dLbls>
          <c:showLegendKey val="0"/>
          <c:showVal val="0"/>
          <c:showCatName val="0"/>
          <c:showSerName val="0"/>
          <c:showPercent val="0"/>
          <c:showBubbleSize val="0"/>
        </c:dLbls>
        <c:marker val="1"/>
        <c:smooth val="0"/>
        <c:axId val="419299040"/>
        <c:axId val="419297400"/>
      </c:lineChart>
      <c:valAx>
        <c:axId val="41929740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299040"/>
        <c:crosses val="autoZero"/>
        <c:crossBetween val="between"/>
      </c:valAx>
      <c:catAx>
        <c:axId val="41929904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1929740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'25-7'!$K$22:$K$22</c:f>
              <c:strCache>
                <c:ptCount val="1"/>
                <c:pt idx="0">
                  <c:v>Alçada max</c:v>
                </c:pt>
              </c:strCache>
            </c:strRef>
          </c:tx>
          <c:spPr>
            <a:solidFill>
              <a:srgbClr val="4472C4"/>
            </a:solidFill>
            <a:ln>
              <a:noFill/>
            </a:ln>
          </c:spPr>
          <c:invertIfNegative val="0"/>
          <c:cat>
            <c:strRef>
              <c:f>'25-7'!$L$21:$O$21</c:f>
              <c:strCache>
                <c:ptCount val="4"/>
                <c:pt idx="0">
                  <c:v>OM</c:v>
                </c:pt>
                <c:pt idx="1">
                  <c:v>WI</c:v>
                </c:pt>
                <c:pt idx="2">
                  <c:v>RE</c:v>
                </c:pt>
                <c:pt idx="3">
                  <c:v>REAL</c:v>
                </c:pt>
              </c:strCache>
            </c:strRef>
          </c:cat>
          <c:val>
            <c:numRef>
              <c:f>'25-7'!$L$22:$O$22</c:f>
              <c:numCache>
                <c:formatCode>General</c:formatCode>
                <c:ptCount val="4"/>
                <c:pt idx="0">
                  <c:v>1404</c:v>
                </c:pt>
                <c:pt idx="1">
                  <c:v>1409</c:v>
                </c:pt>
                <c:pt idx="2">
                  <c:v>352</c:v>
                </c:pt>
              </c:numCache>
            </c:numRef>
          </c:val>
          <c:extLst>
            <c:ext xmlns:c16="http://schemas.microsoft.com/office/drawing/2014/chart" uri="{C3380CC4-5D6E-409C-BE32-E72D297353CC}">
              <c16:uniqueId val="{00000000-09C8-4502-9385-9BB0C286DCB7}"/>
            </c:ext>
          </c:extLst>
        </c:ser>
        <c:ser>
          <c:idx val="1"/>
          <c:order val="1"/>
          <c:tx>
            <c:strRef>
              <c:f>'25-7'!$K$23:$K$23</c:f>
              <c:strCache>
                <c:ptCount val="1"/>
                <c:pt idx="0">
                  <c:v>Alçada min</c:v>
                </c:pt>
              </c:strCache>
            </c:strRef>
          </c:tx>
          <c:spPr>
            <a:solidFill>
              <a:srgbClr val="ED7D31"/>
            </a:solidFill>
            <a:ln>
              <a:noFill/>
            </a:ln>
          </c:spPr>
          <c:invertIfNegative val="0"/>
          <c:cat>
            <c:strRef>
              <c:f>'25-7'!$L$21:$O$21</c:f>
              <c:strCache>
                <c:ptCount val="4"/>
                <c:pt idx="0">
                  <c:v>OM</c:v>
                </c:pt>
                <c:pt idx="1">
                  <c:v>WI</c:v>
                </c:pt>
                <c:pt idx="2">
                  <c:v>RE</c:v>
                </c:pt>
                <c:pt idx="3">
                  <c:v>REAL</c:v>
                </c:pt>
              </c:strCache>
            </c:strRef>
          </c:cat>
          <c:val>
            <c:numRef>
              <c:f>'25-7'!$L$23:$O$23</c:f>
              <c:numCache>
                <c:formatCode>General</c:formatCode>
                <c:ptCount val="4"/>
                <c:pt idx="0">
                  <c:v>1146</c:v>
                </c:pt>
                <c:pt idx="1">
                  <c:v>1137</c:v>
                </c:pt>
              </c:numCache>
            </c:numRef>
          </c:val>
          <c:extLst>
            <c:ext xmlns:c16="http://schemas.microsoft.com/office/drawing/2014/chart" uri="{C3380CC4-5D6E-409C-BE32-E72D297353CC}">
              <c16:uniqueId val="{00000001-09C8-4502-9385-9BB0C286DCB7}"/>
            </c:ext>
          </c:extLst>
        </c:ser>
        <c:dLbls>
          <c:showLegendKey val="0"/>
          <c:showVal val="0"/>
          <c:showCatName val="0"/>
          <c:showSerName val="0"/>
          <c:showPercent val="0"/>
          <c:showBubbleSize val="0"/>
        </c:dLbls>
        <c:gapWidth val="219"/>
        <c:overlap val="-27"/>
        <c:axId val="424123432"/>
        <c:axId val="424123104"/>
      </c:barChart>
      <c:valAx>
        <c:axId val="42412310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3432"/>
        <c:crosses val="autoZero"/>
        <c:crossBetween val="between"/>
      </c:valAx>
      <c:catAx>
        <c:axId val="42412343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310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'25-7'!$R$22:$U$22</c:f>
              <c:strCache>
                <c:ptCount val="4"/>
                <c:pt idx="0">
                  <c:v>ST</c:v>
                </c:pt>
                <c:pt idx="1">
                  <c:v>OM</c:v>
                </c:pt>
                <c:pt idx="2">
                  <c:v>RE</c:v>
                </c:pt>
                <c:pt idx="3">
                  <c:v>REAL</c:v>
                </c:pt>
              </c:strCache>
            </c:strRef>
          </c:cat>
          <c:val>
            <c:numRef>
              <c:f>'25-7'!$R$23:$U$23</c:f>
              <c:numCache>
                <c:formatCode>General</c:formatCode>
                <c:ptCount val="4"/>
                <c:pt idx="0">
                  <c:v>35.17</c:v>
                </c:pt>
                <c:pt idx="1">
                  <c:v>35.799999999999997</c:v>
                </c:pt>
                <c:pt idx="2">
                  <c:v>34.6</c:v>
                </c:pt>
                <c:pt idx="3">
                  <c:v>34.78</c:v>
                </c:pt>
              </c:numCache>
            </c:numRef>
          </c:val>
          <c:smooth val="0"/>
          <c:extLst>
            <c:ext xmlns:c16="http://schemas.microsoft.com/office/drawing/2014/chart" uri="{C3380CC4-5D6E-409C-BE32-E72D297353CC}">
              <c16:uniqueId val="{00000000-6683-48F5-83B9-BEE40F911EBE}"/>
            </c:ext>
          </c:extLst>
        </c:ser>
        <c:dLbls>
          <c:showLegendKey val="0"/>
          <c:showVal val="0"/>
          <c:showCatName val="0"/>
          <c:showSerName val="0"/>
          <c:showPercent val="0"/>
          <c:showBubbleSize val="0"/>
        </c:dLbls>
        <c:marker val="1"/>
        <c:smooth val="0"/>
        <c:axId val="424130648"/>
        <c:axId val="424129992"/>
      </c:lineChart>
      <c:valAx>
        <c:axId val="42412999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30648"/>
        <c:crosses val="autoZero"/>
        <c:crossBetween val="between"/>
      </c:valAx>
      <c:catAx>
        <c:axId val="42413064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9992"/>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'4-8'!$C$21:$C$21</c:f>
              <c:strCache>
                <c:ptCount val="1"/>
                <c:pt idx="0">
                  <c:v>Des. pujant</c:v>
                </c:pt>
              </c:strCache>
            </c:strRef>
          </c:tx>
          <c:spPr>
            <a:solidFill>
              <a:srgbClr val="4472C4"/>
            </a:solidFill>
            <a:ln>
              <a:noFill/>
            </a:ln>
          </c:spPr>
          <c:invertIfNegative val="0"/>
          <c:cat>
            <c:strRef>
              <c:f>'4-8'!$D$20:$G$20</c:f>
              <c:strCache>
                <c:ptCount val="4"/>
                <c:pt idx="0">
                  <c:v>ST</c:v>
                </c:pt>
                <c:pt idx="1">
                  <c:v>OM</c:v>
                </c:pt>
                <c:pt idx="2">
                  <c:v>WI</c:v>
                </c:pt>
                <c:pt idx="3">
                  <c:v>RE</c:v>
                </c:pt>
              </c:strCache>
            </c:strRef>
          </c:cat>
          <c:val>
            <c:numRef>
              <c:f>'4-8'!$D$21:$G$21</c:f>
              <c:numCache>
                <c:formatCode>General</c:formatCode>
                <c:ptCount val="4"/>
                <c:pt idx="0">
                  <c:v>25</c:v>
                </c:pt>
                <c:pt idx="1">
                  <c:v>26</c:v>
                </c:pt>
                <c:pt idx="2">
                  <c:v>73</c:v>
                </c:pt>
                <c:pt idx="3">
                  <c:v>25</c:v>
                </c:pt>
              </c:numCache>
            </c:numRef>
          </c:val>
          <c:extLst>
            <c:ext xmlns:c16="http://schemas.microsoft.com/office/drawing/2014/chart" uri="{C3380CC4-5D6E-409C-BE32-E72D297353CC}">
              <c16:uniqueId val="{00000000-CE7C-45C1-858D-CDAD4F663A7E}"/>
            </c:ext>
          </c:extLst>
        </c:ser>
        <c:ser>
          <c:idx val="1"/>
          <c:order val="1"/>
          <c:tx>
            <c:strRef>
              <c:f>'4-8'!$C$22:$C$22</c:f>
              <c:strCache>
                <c:ptCount val="1"/>
                <c:pt idx="0">
                  <c:v>Des.baixant</c:v>
                </c:pt>
              </c:strCache>
            </c:strRef>
          </c:tx>
          <c:spPr>
            <a:solidFill>
              <a:srgbClr val="ED7D31"/>
            </a:solidFill>
            <a:ln>
              <a:noFill/>
            </a:ln>
          </c:spPr>
          <c:invertIfNegative val="0"/>
          <c:cat>
            <c:strRef>
              <c:f>'4-8'!$D$20:$G$20</c:f>
              <c:strCache>
                <c:ptCount val="4"/>
                <c:pt idx="0">
                  <c:v>ST</c:v>
                </c:pt>
                <c:pt idx="1">
                  <c:v>OM</c:v>
                </c:pt>
                <c:pt idx="2">
                  <c:v>WI</c:v>
                </c:pt>
                <c:pt idx="3">
                  <c:v>RE</c:v>
                </c:pt>
              </c:strCache>
            </c:strRef>
          </c:cat>
          <c:val>
            <c:numRef>
              <c:f>'4-8'!$D$22:$G$22</c:f>
              <c:numCache>
                <c:formatCode>General</c:formatCode>
                <c:ptCount val="4"/>
                <c:pt idx="0">
                  <c:v>21</c:v>
                </c:pt>
                <c:pt idx="1">
                  <c:v>27</c:v>
                </c:pt>
                <c:pt idx="2">
                  <c:v>73</c:v>
                </c:pt>
              </c:numCache>
            </c:numRef>
          </c:val>
          <c:extLst>
            <c:ext xmlns:c16="http://schemas.microsoft.com/office/drawing/2014/chart" uri="{C3380CC4-5D6E-409C-BE32-E72D297353CC}">
              <c16:uniqueId val="{00000001-CE7C-45C1-858D-CDAD4F663A7E}"/>
            </c:ext>
          </c:extLst>
        </c:ser>
        <c:dLbls>
          <c:showLegendKey val="0"/>
          <c:showVal val="0"/>
          <c:showCatName val="0"/>
          <c:showSerName val="0"/>
          <c:showPercent val="0"/>
          <c:showBubbleSize val="0"/>
        </c:dLbls>
        <c:gapWidth val="219"/>
        <c:overlap val="-27"/>
        <c:axId val="798454952"/>
        <c:axId val="420701800"/>
      </c:barChart>
      <c:valAx>
        <c:axId val="42070180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54952"/>
        <c:crosses val="autoZero"/>
        <c:crossBetween val="between"/>
      </c:valAx>
      <c:catAx>
        <c:axId val="79845495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70180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'4-8'!$K$22:$K$22</c:f>
              <c:strCache>
                <c:ptCount val="1"/>
                <c:pt idx="0">
                  <c:v>Alçada max</c:v>
                </c:pt>
              </c:strCache>
            </c:strRef>
          </c:tx>
          <c:spPr>
            <a:solidFill>
              <a:srgbClr val="4472C4"/>
            </a:solidFill>
            <a:ln>
              <a:noFill/>
            </a:ln>
          </c:spPr>
          <c:invertIfNegative val="0"/>
          <c:cat>
            <c:strRef>
              <c:f>'4-8'!$L$21:$O$21</c:f>
              <c:strCache>
                <c:ptCount val="4"/>
                <c:pt idx="0">
                  <c:v>ST</c:v>
                </c:pt>
                <c:pt idx="1">
                  <c:v>OM</c:v>
                </c:pt>
                <c:pt idx="2">
                  <c:v>WI</c:v>
                </c:pt>
                <c:pt idx="3">
                  <c:v>RE</c:v>
                </c:pt>
              </c:strCache>
            </c:strRef>
          </c:cat>
          <c:val>
            <c:numRef>
              <c:f>'4-8'!$L$22:$O$22</c:f>
              <c:numCache>
                <c:formatCode>General</c:formatCode>
                <c:ptCount val="4"/>
                <c:pt idx="0">
                  <c:v>1266</c:v>
                </c:pt>
                <c:pt idx="1">
                  <c:v>1215</c:v>
                </c:pt>
                <c:pt idx="2">
                  <c:v>1214</c:v>
                </c:pt>
              </c:numCache>
            </c:numRef>
          </c:val>
          <c:extLst>
            <c:ext xmlns:c16="http://schemas.microsoft.com/office/drawing/2014/chart" uri="{C3380CC4-5D6E-409C-BE32-E72D297353CC}">
              <c16:uniqueId val="{00000000-C3FD-4B52-9F2D-A16FE550A694}"/>
            </c:ext>
          </c:extLst>
        </c:ser>
        <c:ser>
          <c:idx val="1"/>
          <c:order val="1"/>
          <c:tx>
            <c:strRef>
              <c:f>'4-8'!$K$23:$K$23</c:f>
              <c:strCache>
                <c:ptCount val="1"/>
                <c:pt idx="0">
                  <c:v>Alçada min</c:v>
                </c:pt>
              </c:strCache>
            </c:strRef>
          </c:tx>
          <c:spPr>
            <a:solidFill>
              <a:srgbClr val="ED7D31"/>
            </a:solidFill>
            <a:ln>
              <a:noFill/>
            </a:ln>
          </c:spPr>
          <c:invertIfNegative val="0"/>
          <c:cat>
            <c:strRef>
              <c:f>'4-8'!$L$21:$O$21</c:f>
              <c:strCache>
                <c:ptCount val="4"/>
                <c:pt idx="0">
                  <c:v>ST</c:v>
                </c:pt>
                <c:pt idx="1">
                  <c:v>OM</c:v>
                </c:pt>
                <c:pt idx="2">
                  <c:v>WI</c:v>
                </c:pt>
                <c:pt idx="3">
                  <c:v>RE</c:v>
                </c:pt>
              </c:strCache>
            </c:strRef>
          </c:cat>
          <c:val>
            <c:numRef>
              <c:f>'4-8'!$L$23:$O$23</c:f>
              <c:numCache>
                <c:formatCode>General</c:formatCode>
                <c:ptCount val="4"/>
                <c:pt idx="0">
                  <c:v>1240</c:v>
                </c:pt>
                <c:pt idx="1">
                  <c:v>1188</c:v>
                </c:pt>
                <c:pt idx="2">
                  <c:v>1175</c:v>
                </c:pt>
              </c:numCache>
            </c:numRef>
          </c:val>
          <c:extLst>
            <c:ext xmlns:c16="http://schemas.microsoft.com/office/drawing/2014/chart" uri="{C3380CC4-5D6E-409C-BE32-E72D297353CC}">
              <c16:uniqueId val="{00000001-C3FD-4B52-9F2D-A16FE550A694}"/>
            </c:ext>
          </c:extLst>
        </c:ser>
        <c:dLbls>
          <c:showLegendKey val="0"/>
          <c:showVal val="0"/>
          <c:showCatName val="0"/>
          <c:showSerName val="0"/>
          <c:showPercent val="0"/>
          <c:showBubbleSize val="0"/>
        </c:dLbls>
        <c:gapWidth val="219"/>
        <c:overlap val="-27"/>
        <c:axId val="798450688"/>
        <c:axId val="798452984"/>
      </c:barChart>
      <c:valAx>
        <c:axId val="79845298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50688"/>
        <c:crosses val="autoZero"/>
        <c:crossBetween val="between"/>
      </c:valAx>
      <c:catAx>
        <c:axId val="79845068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5298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'4-8'!$R$22:$V$22</c:f>
              <c:strCache>
                <c:ptCount val="5"/>
                <c:pt idx="0">
                  <c:v>ST</c:v>
                </c:pt>
                <c:pt idx="1">
                  <c:v>OM</c:v>
                </c:pt>
                <c:pt idx="2">
                  <c:v>WI</c:v>
                </c:pt>
                <c:pt idx="3">
                  <c:v>RE</c:v>
                </c:pt>
                <c:pt idx="4">
                  <c:v>REAL</c:v>
                </c:pt>
              </c:strCache>
            </c:strRef>
          </c:cat>
          <c:val>
            <c:numRef>
              <c:f>'4-8'!$R$23:$V$23</c:f>
              <c:numCache>
                <c:formatCode>General</c:formatCode>
                <c:ptCount val="5"/>
                <c:pt idx="0">
                  <c:v>11.4</c:v>
                </c:pt>
                <c:pt idx="1">
                  <c:v>11.37</c:v>
                </c:pt>
                <c:pt idx="2">
                  <c:v>11.59</c:v>
                </c:pt>
                <c:pt idx="3">
                  <c:v>11.5</c:v>
                </c:pt>
                <c:pt idx="4">
                  <c:v>11.22</c:v>
                </c:pt>
              </c:numCache>
            </c:numRef>
          </c:val>
          <c:smooth val="0"/>
          <c:extLst>
            <c:ext xmlns:c16="http://schemas.microsoft.com/office/drawing/2014/chart" uri="{C3380CC4-5D6E-409C-BE32-E72D297353CC}">
              <c16:uniqueId val="{00000000-AA45-4497-B0AD-517575B74165}"/>
            </c:ext>
          </c:extLst>
        </c:ser>
        <c:dLbls>
          <c:showLegendKey val="0"/>
          <c:showVal val="0"/>
          <c:showCatName val="0"/>
          <c:showSerName val="0"/>
          <c:showPercent val="0"/>
          <c:showBubbleSize val="0"/>
        </c:dLbls>
        <c:marker val="1"/>
        <c:smooth val="0"/>
        <c:axId val="798454624"/>
        <c:axId val="798451344"/>
      </c:lineChart>
      <c:valAx>
        <c:axId val="79845134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54624"/>
        <c:crosses val="autoZero"/>
        <c:crossBetween val="between"/>
      </c:valAx>
      <c:catAx>
        <c:axId val="79845462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51344"/>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spPr>
            <a:solidFill>
              <a:srgbClr val="4472C4"/>
            </a:solidFill>
            <a:ln>
              <a:noFill/>
            </a:ln>
          </c:spPr>
          <c:invertIfNegative val="0"/>
          <c:cat>
            <c:strRef>
              <c:f>'10-8'!$D$17:$H$17</c:f>
              <c:strCache>
                <c:ptCount val="5"/>
                <c:pt idx="0">
                  <c:v>ST</c:v>
                </c:pt>
                <c:pt idx="1">
                  <c:v>OM</c:v>
                </c:pt>
                <c:pt idx="2">
                  <c:v>WI</c:v>
                </c:pt>
                <c:pt idx="3">
                  <c:v>GPS</c:v>
                </c:pt>
                <c:pt idx="4">
                  <c:v>GC</c:v>
                </c:pt>
              </c:strCache>
            </c:strRef>
          </c:cat>
          <c:val>
            <c:numRef>
              <c:f>'10-8'!$D$18:$H$18</c:f>
              <c:numCache>
                <c:formatCode>General</c:formatCode>
                <c:ptCount val="5"/>
                <c:pt idx="0">
                  <c:v>816</c:v>
                </c:pt>
                <c:pt idx="1">
                  <c:v>792</c:v>
                </c:pt>
                <c:pt idx="2">
                  <c:v>856</c:v>
                </c:pt>
                <c:pt idx="3">
                  <c:v>1031</c:v>
                </c:pt>
                <c:pt idx="4">
                  <c:v>881</c:v>
                </c:pt>
              </c:numCache>
            </c:numRef>
          </c:val>
          <c:extLst>
            <c:ext xmlns:c16="http://schemas.microsoft.com/office/drawing/2014/chart" uri="{C3380CC4-5D6E-409C-BE32-E72D297353CC}">
              <c16:uniqueId val="{00000000-BB54-4D59-9174-89FD3C574740}"/>
            </c:ext>
          </c:extLst>
        </c:ser>
        <c:ser>
          <c:idx val="1"/>
          <c:order val="1"/>
          <c:spPr>
            <a:solidFill>
              <a:srgbClr val="ED7D31"/>
            </a:solidFill>
            <a:ln>
              <a:noFill/>
            </a:ln>
          </c:spPr>
          <c:invertIfNegative val="0"/>
          <c:cat>
            <c:strRef>
              <c:f>'10-8'!$D$17:$H$17</c:f>
              <c:strCache>
                <c:ptCount val="5"/>
                <c:pt idx="0">
                  <c:v>ST</c:v>
                </c:pt>
                <c:pt idx="1">
                  <c:v>OM</c:v>
                </c:pt>
                <c:pt idx="2">
                  <c:v>WI</c:v>
                </c:pt>
                <c:pt idx="3">
                  <c:v>GPS</c:v>
                </c:pt>
                <c:pt idx="4">
                  <c:v>GC</c:v>
                </c:pt>
              </c:strCache>
            </c:strRef>
          </c:cat>
          <c:val>
            <c:numRef>
              <c:f>'10-8'!$D$19:$H$19</c:f>
              <c:numCache>
                <c:formatCode>General</c:formatCode>
                <c:ptCount val="5"/>
                <c:pt idx="0">
                  <c:v>778</c:v>
                </c:pt>
                <c:pt idx="1">
                  <c:v>744</c:v>
                </c:pt>
                <c:pt idx="3">
                  <c:v>1030</c:v>
                </c:pt>
                <c:pt idx="4">
                  <c:v>875</c:v>
                </c:pt>
              </c:numCache>
            </c:numRef>
          </c:val>
          <c:extLst>
            <c:ext xmlns:c16="http://schemas.microsoft.com/office/drawing/2014/chart" uri="{C3380CC4-5D6E-409C-BE32-E72D297353CC}">
              <c16:uniqueId val="{00000001-BB54-4D59-9174-89FD3C574740}"/>
            </c:ext>
          </c:extLst>
        </c:ser>
        <c:dLbls>
          <c:showLegendKey val="0"/>
          <c:showVal val="0"/>
          <c:showCatName val="0"/>
          <c:showSerName val="0"/>
          <c:showPercent val="0"/>
          <c:showBubbleSize val="0"/>
        </c:dLbls>
        <c:gapWidth val="219"/>
        <c:overlap val="-27"/>
        <c:axId val="798460528"/>
        <c:axId val="798468728"/>
      </c:barChart>
      <c:valAx>
        <c:axId val="79846872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0528"/>
        <c:crosses val="autoZero"/>
        <c:crossBetween val="between"/>
      </c:valAx>
      <c:catAx>
        <c:axId val="79846052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872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'10-8'!$K$19:$K$19</c:f>
              <c:strCache>
                <c:ptCount val="1"/>
                <c:pt idx="0">
                  <c:v>Alçada max</c:v>
                </c:pt>
              </c:strCache>
            </c:strRef>
          </c:tx>
          <c:spPr>
            <a:solidFill>
              <a:srgbClr val="4472C4"/>
            </a:solidFill>
            <a:ln>
              <a:noFill/>
            </a:ln>
          </c:spPr>
          <c:invertIfNegative val="0"/>
          <c:cat>
            <c:strRef>
              <c:f>'10-8'!$L$18:$Q$18</c:f>
              <c:strCache>
                <c:ptCount val="6"/>
                <c:pt idx="0">
                  <c:v>ST</c:v>
                </c:pt>
                <c:pt idx="1">
                  <c:v>OM</c:v>
                </c:pt>
                <c:pt idx="2">
                  <c:v>WI</c:v>
                </c:pt>
                <c:pt idx="3">
                  <c:v>GPS</c:v>
                </c:pt>
                <c:pt idx="4">
                  <c:v>GC</c:v>
                </c:pt>
                <c:pt idx="5">
                  <c:v>REAL</c:v>
                </c:pt>
              </c:strCache>
            </c:strRef>
          </c:cat>
          <c:val>
            <c:numRef>
              <c:f>'10-8'!$L$19:$Q$19</c:f>
              <c:numCache>
                <c:formatCode>General</c:formatCode>
                <c:ptCount val="6"/>
                <c:pt idx="0">
                  <c:v>2477</c:v>
                </c:pt>
                <c:pt idx="1">
                  <c:v>2425</c:v>
                </c:pt>
                <c:pt idx="2">
                  <c:v>2407</c:v>
                </c:pt>
                <c:pt idx="3">
                  <c:v>2441</c:v>
                </c:pt>
                <c:pt idx="4">
                  <c:v>2441</c:v>
                </c:pt>
                <c:pt idx="5">
                  <c:v>2442</c:v>
                </c:pt>
              </c:numCache>
            </c:numRef>
          </c:val>
          <c:extLst>
            <c:ext xmlns:c16="http://schemas.microsoft.com/office/drawing/2014/chart" uri="{C3380CC4-5D6E-409C-BE32-E72D297353CC}">
              <c16:uniqueId val="{00000000-353C-4F47-B928-A8FB7E04E138}"/>
            </c:ext>
          </c:extLst>
        </c:ser>
        <c:ser>
          <c:idx val="1"/>
          <c:order val="1"/>
          <c:tx>
            <c:strRef>
              <c:f>'10-8'!$K$20:$K$20</c:f>
              <c:strCache>
                <c:ptCount val="1"/>
                <c:pt idx="0">
                  <c:v>Alçada min</c:v>
                </c:pt>
              </c:strCache>
            </c:strRef>
          </c:tx>
          <c:spPr>
            <a:solidFill>
              <a:srgbClr val="ED7D31"/>
            </a:solidFill>
            <a:ln>
              <a:noFill/>
            </a:ln>
          </c:spPr>
          <c:invertIfNegative val="0"/>
          <c:cat>
            <c:strRef>
              <c:f>'10-8'!$L$18:$Q$18</c:f>
              <c:strCache>
                <c:ptCount val="6"/>
                <c:pt idx="0">
                  <c:v>ST</c:v>
                </c:pt>
                <c:pt idx="1">
                  <c:v>OM</c:v>
                </c:pt>
                <c:pt idx="2">
                  <c:v>WI</c:v>
                </c:pt>
                <c:pt idx="3">
                  <c:v>GPS</c:v>
                </c:pt>
                <c:pt idx="4">
                  <c:v>GC</c:v>
                </c:pt>
                <c:pt idx="5">
                  <c:v>REAL</c:v>
                </c:pt>
              </c:strCache>
            </c:strRef>
          </c:cat>
          <c:val>
            <c:numRef>
              <c:f>'10-8'!$L$20:$Q$20</c:f>
              <c:numCache>
                <c:formatCode>General</c:formatCode>
                <c:ptCount val="6"/>
                <c:pt idx="0">
                  <c:v>1873</c:v>
                </c:pt>
                <c:pt idx="1">
                  <c:v>1821</c:v>
                </c:pt>
                <c:pt idx="2">
                  <c:v>1823</c:v>
                </c:pt>
                <c:pt idx="3">
                  <c:v>1841</c:v>
                </c:pt>
                <c:pt idx="4">
                  <c:v>1835</c:v>
                </c:pt>
                <c:pt idx="5">
                  <c:v>1850</c:v>
                </c:pt>
              </c:numCache>
            </c:numRef>
          </c:val>
          <c:extLst>
            <c:ext xmlns:c16="http://schemas.microsoft.com/office/drawing/2014/chart" uri="{C3380CC4-5D6E-409C-BE32-E72D297353CC}">
              <c16:uniqueId val="{00000001-353C-4F47-B928-A8FB7E04E138}"/>
            </c:ext>
          </c:extLst>
        </c:ser>
        <c:dLbls>
          <c:showLegendKey val="0"/>
          <c:showVal val="0"/>
          <c:showCatName val="0"/>
          <c:showSerName val="0"/>
          <c:showPercent val="0"/>
          <c:showBubbleSize val="0"/>
        </c:dLbls>
        <c:gapWidth val="219"/>
        <c:overlap val="-27"/>
        <c:axId val="798469712"/>
        <c:axId val="798464464"/>
      </c:barChart>
      <c:valAx>
        <c:axId val="79846446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9712"/>
        <c:crosses val="autoZero"/>
        <c:crossBetween val="between"/>
      </c:valAx>
      <c:catAx>
        <c:axId val="79846971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446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'10-8'!$R$19:$W$19</c:f>
              <c:strCache>
                <c:ptCount val="6"/>
                <c:pt idx="0">
                  <c:v>ST</c:v>
                </c:pt>
                <c:pt idx="1">
                  <c:v>OM</c:v>
                </c:pt>
                <c:pt idx="2">
                  <c:v>WI</c:v>
                </c:pt>
                <c:pt idx="3">
                  <c:v>GPS</c:v>
                </c:pt>
                <c:pt idx="4">
                  <c:v>GC</c:v>
                </c:pt>
                <c:pt idx="5">
                  <c:v>REAL</c:v>
                </c:pt>
              </c:strCache>
            </c:strRef>
          </c:cat>
          <c:val>
            <c:numRef>
              <c:f>'10-8'!$R$20:$W$20</c:f>
              <c:numCache>
                <c:formatCode>General</c:formatCode>
                <c:ptCount val="6"/>
                <c:pt idx="0">
                  <c:v>16.98</c:v>
                </c:pt>
                <c:pt idx="1">
                  <c:v>14.21</c:v>
                </c:pt>
                <c:pt idx="3">
                  <c:v>17.64</c:v>
                </c:pt>
                <c:pt idx="4">
                  <c:v>17.64</c:v>
                </c:pt>
                <c:pt idx="5">
                  <c:v>15.28</c:v>
                </c:pt>
              </c:numCache>
            </c:numRef>
          </c:val>
          <c:smooth val="0"/>
          <c:extLst>
            <c:ext xmlns:c16="http://schemas.microsoft.com/office/drawing/2014/chart" uri="{C3380CC4-5D6E-409C-BE32-E72D297353CC}">
              <c16:uniqueId val="{00000000-D17E-4B6B-9C32-5B6AED263371}"/>
            </c:ext>
          </c:extLst>
        </c:ser>
        <c:dLbls>
          <c:showLegendKey val="0"/>
          <c:showVal val="0"/>
          <c:showCatName val="0"/>
          <c:showSerName val="0"/>
          <c:showPercent val="0"/>
          <c:showBubbleSize val="0"/>
        </c:dLbls>
        <c:marker val="1"/>
        <c:smooth val="0"/>
        <c:axId val="798467088"/>
        <c:axId val="798461512"/>
      </c:lineChart>
      <c:valAx>
        <c:axId val="79846151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7088"/>
        <c:crosses val="autoZero"/>
        <c:crossBetween val="between"/>
      </c:valAx>
      <c:catAx>
        <c:axId val="79846708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1512"/>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 % ALÇADES</a:t>
            </a:r>
          </a:p>
        </c:rich>
      </c:tx>
      <c:overlay val="0"/>
      <c:spPr>
        <a:noFill/>
        <a:ln>
          <a:noFill/>
        </a:ln>
      </c:spPr>
    </c:title>
    <c:autoTitleDeleted val="0"/>
    <c:plotArea>
      <c:layout/>
      <c:radarChart>
        <c:radarStyle val="filled"/>
        <c:varyColors val="0"/>
        <c:ser>
          <c:idx val="0"/>
          <c:order val="0"/>
          <c:tx>
            <c:strRef>
              <c:f>'10-8'!$R$23:$R$23</c:f>
              <c:strCache>
                <c:ptCount val="1"/>
                <c:pt idx="0">
                  <c:v>Error % Al max</c:v>
                </c:pt>
              </c:strCache>
            </c:strRef>
          </c:tx>
          <c:spPr>
            <a:solidFill>
              <a:srgbClr val="4472C4"/>
            </a:solidFill>
            <a:ln>
              <a:noFill/>
            </a:ln>
          </c:spPr>
          <c:cat>
            <c:strRef>
              <c:f>'10-8'!$S$22:$X$22</c:f>
              <c:strCache>
                <c:ptCount val="6"/>
                <c:pt idx="0">
                  <c:v>ST</c:v>
                </c:pt>
                <c:pt idx="1">
                  <c:v>OM</c:v>
                </c:pt>
                <c:pt idx="2">
                  <c:v>WI</c:v>
                </c:pt>
                <c:pt idx="3">
                  <c:v>GPS</c:v>
                </c:pt>
                <c:pt idx="4">
                  <c:v>GC</c:v>
                </c:pt>
                <c:pt idx="5">
                  <c:v>REAL</c:v>
                </c:pt>
              </c:strCache>
            </c:strRef>
          </c:cat>
          <c:val>
            <c:numRef>
              <c:f>'10-8'!$S$23:$X$23</c:f>
              <c:numCache>
                <c:formatCode>General</c:formatCode>
                <c:ptCount val="6"/>
                <c:pt idx="0">
                  <c:v>1.43</c:v>
                </c:pt>
                <c:pt idx="1">
                  <c:v>-0.7</c:v>
                </c:pt>
                <c:pt idx="2">
                  <c:v>-1.43</c:v>
                </c:pt>
                <c:pt idx="3">
                  <c:v>-0.04</c:v>
                </c:pt>
                <c:pt idx="4">
                  <c:v>-0.04</c:v>
                </c:pt>
                <c:pt idx="5">
                  <c:v>0</c:v>
                </c:pt>
              </c:numCache>
            </c:numRef>
          </c:val>
          <c:extLst>
            <c:ext xmlns:c16="http://schemas.microsoft.com/office/drawing/2014/chart" uri="{C3380CC4-5D6E-409C-BE32-E72D297353CC}">
              <c16:uniqueId val="{00000000-A38E-42B4-8DBF-BA77FBE6802D}"/>
            </c:ext>
          </c:extLst>
        </c:ser>
        <c:ser>
          <c:idx val="1"/>
          <c:order val="1"/>
          <c:tx>
            <c:strRef>
              <c:f>'10-8'!$R$24:$R$24</c:f>
              <c:strCache>
                <c:ptCount val="1"/>
                <c:pt idx="0">
                  <c:v>Error % Al mím</c:v>
                </c:pt>
              </c:strCache>
            </c:strRef>
          </c:tx>
          <c:spPr>
            <a:solidFill>
              <a:srgbClr val="ED7D31"/>
            </a:solidFill>
            <a:ln>
              <a:noFill/>
            </a:ln>
          </c:spPr>
          <c:cat>
            <c:strRef>
              <c:f>'10-8'!$S$22:$X$22</c:f>
              <c:strCache>
                <c:ptCount val="6"/>
                <c:pt idx="0">
                  <c:v>ST</c:v>
                </c:pt>
                <c:pt idx="1">
                  <c:v>OM</c:v>
                </c:pt>
                <c:pt idx="2">
                  <c:v>WI</c:v>
                </c:pt>
                <c:pt idx="3">
                  <c:v>GPS</c:v>
                </c:pt>
                <c:pt idx="4">
                  <c:v>GC</c:v>
                </c:pt>
                <c:pt idx="5">
                  <c:v>REAL</c:v>
                </c:pt>
              </c:strCache>
            </c:strRef>
          </c:cat>
          <c:val>
            <c:numRef>
              <c:f>'10-8'!$S$24:$X$24</c:f>
              <c:numCache>
                <c:formatCode>General</c:formatCode>
                <c:ptCount val="6"/>
                <c:pt idx="0">
                  <c:v>1.24</c:v>
                </c:pt>
                <c:pt idx="1">
                  <c:v>-1.57</c:v>
                </c:pt>
                <c:pt idx="2">
                  <c:v>-1.46</c:v>
                </c:pt>
                <c:pt idx="3">
                  <c:v>-0.49</c:v>
                </c:pt>
                <c:pt idx="4">
                  <c:v>-0.81</c:v>
                </c:pt>
                <c:pt idx="5">
                  <c:v>0</c:v>
                </c:pt>
              </c:numCache>
            </c:numRef>
          </c:val>
          <c:extLst>
            <c:ext xmlns:c16="http://schemas.microsoft.com/office/drawing/2014/chart" uri="{C3380CC4-5D6E-409C-BE32-E72D297353CC}">
              <c16:uniqueId val="{00000001-A38E-42B4-8DBF-BA77FBE6802D}"/>
            </c:ext>
          </c:extLst>
        </c:ser>
        <c:dLbls>
          <c:showLegendKey val="0"/>
          <c:showVal val="0"/>
          <c:showCatName val="0"/>
          <c:showSerName val="0"/>
          <c:showPercent val="0"/>
          <c:showBubbleSize val="0"/>
        </c:dLbls>
        <c:axId val="798469384"/>
        <c:axId val="798468400"/>
      </c:radarChart>
      <c:valAx>
        <c:axId val="798468400"/>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9384"/>
        <c:crosses val="autoZero"/>
        <c:crossBetween val="between"/>
      </c:valAx>
      <c:catAx>
        <c:axId val="79846938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8400"/>
        <c:crossesAt val="0"/>
        <c:auto val="1"/>
        <c:lblAlgn val="ctr"/>
        <c:lblOffset val="100"/>
        <c:noMultiLvlLbl val="0"/>
      </c:catAx>
      <c:spPr>
        <a:noFill/>
        <a:ln>
          <a:noFill/>
        </a:ln>
      </c:spPr>
    </c:plotArea>
    <c:legend>
      <c:legendPos val="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'12-8'!$C$17:$C$17</c:f>
              <c:strCache>
                <c:ptCount val="1"/>
                <c:pt idx="0">
                  <c:v>Des. pujant</c:v>
                </c:pt>
              </c:strCache>
            </c:strRef>
          </c:tx>
          <c:spPr>
            <a:solidFill>
              <a:srgbClr val="4472C4"/>
            </a:solidFill>
            <a:ln>
              <a:noFill/>
            </a:ln>
          </c:spPr>
          <c:invertIfNegative val="0"/>
          <c:cat>
            <c:strRef>
              <c:f>'12-8'!$D$16:$G$16</c:f>
              <c:strCache>
                <c:ptCount val="4"/>
                <c:pt idx="0">
                  <c:v>ST</c:v>
                </c:pt>
                <c:pt idx="1">
                  <c:v>OM</c:v>
                </c:pt>
                <c:pt idx="2">
                  <c:v>GPS</c:v>
                </c:pt>
                <c:pt idx="3">
                  <c:v>GC</c:v>
                </c:pt>
              </c:strCache>
            </c:strRef>
          </c:cat>
          <c:val>
            <c:numRef>
              <c:f>'12-8'!$D$17:$G$17</c:f>
              <c:numCache>
                <c:formatCode>General</c:formatCode>
                <c:ptCount val="4"/>
                <c:pt idx="0">
                  <c:v>993</c:v>
                </c:pt>
                <c:pt idx="1">
                  <c:v>989</c:v>
                </c:pt>
                <c:pt idx="2">
                  <c:v>1193</c:v>
                </c:pt>
                <c:pt idx="3">
                  <c:v>961</c:v>
                </c:pt>
              </c:numCache>
            </c:numRef>
          </c:val>
          <c:extLst>
            <c:ext xmlns:c16="http://schemas.microsoft.com/office/drawing/2014/chart" uri="{C3380CC4-5D6E-409C-BE32-E72D297353CC}">
              <c16:uniqueId val="{00000000-E478-4B1E-B759-7F66B527FCBF}"/>
            </c:ext>
          </c:extLst>
        </c:ser>
        <c:ser>
          <c:idx val="1"/>
          <c:order val="1"/>
          <c:tx>
            <c:strRef>
              <c:f>'12-8'!$C$18:$C$18</c:f>
              <c:strCache>
                <c:ptCount val="1"/>
                <c:pt idx="0">
                  <c:v>Des.baixant</c:v>
                </c:pt>
              </c:strCache>
            </c:strRef>
          </c:tx>
          <c:spPr>
            <a:solidFill>
              <a:srgbClr val="ED7D31"/>
            </a:solidFill>
            <a:ln>
              <a:noFill/>
            </a:ln>
          </c:spPr>
          <c:invertIfNegative val="0"/>
          <c:cat>
            <c:strRef>
              <c:f>'12-8'!$D$16:$G$16</c:f>
              <c:strCache>
                <c:ptCount val="4"/>
                <c:pt idx="0">
                  <c:v>ST</c:v>
                </c:pt>
                <c:pt idx="1">
                  <c:v>OM</c:v>
                </c:pt>
                <c:pt idx="2">
                  <c:v>GPS</c:v>
                </c:pt>
                <c:pt idx="3">
                  <c:v>GC</c:v>
                </c:pt>
              </c:strCache>
            </c:strRef>
          </c:cat>
          <c:val>
            <c:numRef>
              <c:f>'12-8'!$D$18:$G$18</c:f>
              <c:numCache>
                <c:formatCode>General</c:formatCode>
                <c:ptCount val="4"/>
                <c:pt idx="0">
                  <c:v>958</c:v>
                </c:pt>
                <c:pt idx="1">
                  <c:v>947</c:v>
                </c:pt>
                <c:pt idx="2">
                  <c:v>1221</c:v>
                </c:pt>
                <c:pt idx="3">
                  <c:v>960</c:v>
                </c:pt>
              </c:numCache>
            </c:numRef>
          </c:val>
          <c:extLst>
            <c:ext xmlns:c16="http://schemas.microsoft.com/office/drawing/2014/chart" uri="{C3380CC4-5D6E-409C-BE32-E72D297353CC}">
              <c16:uniqueId val="{00000001-E478-4B1E-B759-7F66B527FCBF}"/>
            </c:ext>
          </c:extLst>
        </c:ser>
        <c:dLbls>
          <c:showLegendKey val="0"/>
          <c:showVal val="0"/>
          <c:showCatName val="0"/>
          <c:showSerName val="0"/>
          <c:showPercent val="0"/>
          <c:showBubbleSize val="0"/>
        </c:dLbls>
        <c:gapWidth val="219"/>
        <c:overlap val="-27"/>
        <c:axId val="798463808"/>
        <c:axId val="798463480"/>
      </c:barChart>
      <c:valAx>
        <c:axId val="7984634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3808"/>
        <c:crosses val="autoZero"/>
        <c:crossBetween val="between"/>
      </c:valAx>
      <c:catAx>
        <c:axId val="79846380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6348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'26-5'!$C$15:$C$15</c:f>
              <c:strCache>
                <c:ptCount val="1"/>
                <c:pt idx="0">
                  <c:v>Des pujant</c:v>
                </c:pt>
              </c:strCache>
            </c:strRef>
          </c:tx>
          <c:spPr>
            <a:solidFill>
              <a:srgbClr val="4472C4"/>
            </a:solidFill>
            <a:ln>
              <a:noFill/>
            </a:ln>
          </c:spPr>
          <c:invertIfNegative val="0"/>
          <c:cat>
            <c:strRef>
              <c:f>'26-5'!$D$14:$F$14</c:f>
              <c:strCache>
                <c:ptCount val="3"/>
                <c:pt idx="0">
                  <c:v>ST</c:v>
                </c:pt>
                <c:pt idx="1">
                  <c:v>OM</c:v>
                </c:pt>
                <c:pt idx="2">
                  <c:v>WI</c:v>
                </c:pt>
              </c:strCache>
            </c:strRef>
          </c:cat>
          <c:val>
            <c:numRef>
              <c:f>'26-5'!$D$15:$F$15</c:f>
              <c:numCache>
                <c:formatCode>General</c:formatCode>
                <c:ptCount val="3"/>
                <c:pt idx="0">
                  <c:v>169</c:v>
                </c:pt>
                <c:pt idx="1">
                  <c:v>177</c:v>
                </c:pt>
                <c:pt idx="2">
                  <c:v>261</c:v>
                </c:pt>
              </c:numCache>
            </c:numRef>
          </c:val>
          <c:extLst>
            <c:ext xmlns:c16="http://schemas.microsoft.com/office/drawing/2014/chart" uri="{C3380CC4-5D6E-409C-BE32-E72D297353CC}">
              <c16:uniqueId val="{00000000-BEB8-40D1-B1A3-8D7C8E6EB278}"/>
            </c:ext>
          </c:extLst>
        </c:ser>
        <c:ser>
          <c:idx val="1"/>
          <c:order val="1"/>
          <c:tx>
            <c:strRef>
              <c:f>'26-5'!$C$16:$C$16</c:f>
              <c:strCache>
                <c:ptCount val="1"/>
                <c:pt idx="0">
                  <c:v>Des baixant</c:v>
                </c:pt>
              </c:strCache>
            </c:strRef>
          </c:tx>
          <c:spPr>
            <a:solidFill>
              <a:srgbClr val="ED7D31"/>
            </a:solidFill>
            <a:ln>
              <a:noFill/>
            </a:ln>
          </c:spPr>
          <c:invertIfNegative val="0"/>
          <c:cat>
            <c:strRef>
              <c:f>'26-5'!$D$14:$F$14</c:f>
              <c:strCache>
                <c:ptCount val="3"/>
                <c:pt idx="0">
                  <c:v>ST</c:v>
                </c:pt>
                <c:pt idx="1">
                  <c:v>OM</c:v>
                </c:pt>
                <c:pt idx="2">
                  <c:v>WI</c:v>
                </c:pt>
              </c:strCache>
            </c:strRef>
          </c:cat>
          <c:val>
            <c:numRef>
              <c:f>'26-5'!$D$16:$F$16</c:f>
              <c:numCache>
                <c:formatCode>General</c:formatCode>
                <c:ptCount val="3"/>
                <c:pt idx="0">
                  <c:v>189</c:v>
                </c:pt>
                <c:pt idx="1">
                  <c:v>191</c:v>
                </c:pt>
                <c:pt idx="2">
                  <c:v>261</c:v>
                </c:pt>
              </c:numCache>
            </c:numRef>
          </c:val>
          <c:extLst>
            <c:ext xmlns:c16="http://schemas.microsoft.com/office/drawing/2014/chart" uri="{C3380CC4-5D6E-409C-BE32-E72D297353CC}">
              <c16:uniqueId val="{00000001-BEB8-40D1-B1A3-8D7C8E6EB278}"/>
            </c:ext>
          </c:extLst>
        </c:ser>
        <c:dLbls>
          <c:showLegendKey val="0"/>
          <c:showVal val="0"/>
          <c:showCatName val="0"/>
          <c:showSerName val="0"/>
          <c:showPercent val="0"/>
          <c:showBubbleSize val="0"/>
        </c:dLbls>
        <c:gapWidth val="219"/>
        <c:overlap val="-27"/>
        <c:axId val="420447864"/>
        <c:axId val="420452128"/>
      </c:barChart>
      <c:valAx>
        <c:axId val="420452128"/>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47864"/>
        <c:crosses val="autoZero"/>
        <c:crossBetween val="between"/>
      </c:valAx>
      <c:catAx>
        <c:axId val="42044786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5212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'12-8'!$H$21:$H$21</c:f>
              <c:strCache>
                <c:ptCount val="1"/>
                <c:pt idx="0">
                  <c:v>Alçada max</c:v>
                </c:pt>
              </c:strCache>
            </c:strRef>
          </c:tx>
          <c:spPr>
            <a:solidFill>
              <a:srgbClr val="4472C4"/>
            </a:solidFill>
            <a:ln>
              <a:noFill/>
            </a:ln>
          </c:spPr>
          <c:invertIfNegative val="0"/>
          <c:cat>
            <c:strRef>
              <c:f>'12-8'!$I$20:$M$20</c:f>
              <c:strCache>
                <c:ptCount val="5"/>
                <c:pt idx="0">
                  <c:v>ST</c:v>
                </c:pt>
                <c:pt idx="1">
                  <c:v>OM</c:v>
                </c:pt>
                <c:pt idx="2">
                  <c:v>GPS</c:v>
                </c:pt>
                <c:pt idx="3">
                  <c:v>GC</c:v>
                </c:pt>
                <c:pt idx="4">
                  <c:v>REAL</c:v>
                </c:pt>
              </c:strCache>
            </c:strRef>
          </c:cat>
          <c:val>
            <c:numRef>
              <c:f>'12-8'!$I$21:$M$21</c:f>
              <c:numCache>
                <c:formatCode>General</c:formatCode>
                <c:ptCount val="5"/>
                <c:pt idx="0">
                  <c:v>2645</c:v>
                </c:pt>
                <c:pt idx="1">
                  <c:v>2593</c:v>
                </c:pt>
                <c:pt idx="2">
                  <c:v>2608</c:v>
                </c:pt>
                <c:pt idx="3">
                  <c:v>2583</c:v>
                </c:pt>
                <c:pt idx="4">
                  <c:v>2605</c:v>
                </c:pt>
              </c:numCache>
            </c:numRef>
          </c:val>
          <c:extLst>
            <c:ext xmlns:c16="http://schemas.microsoft.com/office/drawing/2014/chart" uri="{C3380CC4-5D6E-409C-BE32-E72D297353CC}">
              <c16:uniqueId val="{00000000-D78D-4AFD-8DE9-115CB523B677}"/>
            </c:ext>
          </c:extLst>
        </c:ser>
        <c:ser>
          <c:idx val="1"/>
          <c:order val="1"/>
          <c:tx>
            <c:strRef>
              <c:f>'12-8'!$H$22:$H$22</c:f>
              <c:strCache>
                <c:ptCount val="1"/>
                <c:pt idx="0">
                  <c:v>Alçada min</c:v>
                </c:pt>
              </c:strCache>
            </c:strRef>
          </c:tx>
          <c:spPr>
            <a:solidFill>
              <a:srgbClr val="ED7D31"/>
            </a:solidFill>
            <a:ln>
              <a:noFill/>
            </a:ln>
          </c:spPr>
          <c:invertIfNegative val="0"/>
          <c:cat>
            <c:strRef>
              <c:f>'12-8'!$I$20:$M$20</c:f>
              <c:strCache>
                <c:ptCount val="5"/>
                <c:pt idx="0">
                  <c:v>ST</c:v>
                </c:pt>
                <c:pt idx="1">
                  <c:v>OM</c:v>
                </c:pt>
                <c:pt idx="2">
                  <c:v>GPS</c:v>
                </c:pt>
                <c:pt idx="3">
                  <c:v>GC</c:v>
                </c:pt>
                <c:pt idx="4">
                  <c:v>REAL</c:v>
                </c:pt>
              </c:strCache>
            </c:strRef>
          </c:cat>
          <c:val>
            <c:numRef>
              <c:f>'12-8'!$I$22:$M$22</c:f>
              <c:numCache>
                <c:formatCode>General</c:formatCode>
                <c:ptCount val="5"/>
                <c:pt idx="0">
                  <c:v>1644</c:v>
                </c:pt>
                <c:pt idx="1">
                  <c:v>1604</c:v>
                </c:pt>
                <c:pt idx="2">
                  <c:v>1638</c:v>
                </c:pt>
                <c:pt idx="3">
                  <c:v>1639</c:v>
                </c:pt>
                <c:pt idx="4">
                  <c:v>1639</c:v>
                </c:pt>
              </c:numCache>
            </c:numRef>
          </c:val>
          <c:extLst>
            <c:ext xmlns:c16="http://schemas.microsoft.com/office/drawing/2014/chart" uri="{C3380CC4-5D6E-409C-BE32-E72D297353CC}">
              <c16:uniqueId val="{00000001-D78D-4AFD-8DE9-115CB523B677}"/>
            </c:ext>
          </c:extLst>
        </c:ser>
        <c:dLbls>
          <c:showLegendKey val="0"/>
          <c:showVal val="0"/>
          <c:showCatName val="0"/>
          <c:showSerName val="0"/>
          <c:showPercent val="0"/>
          <c:showBubbleSize val="0"/>
        </c:dLbls>
        <c:gapWidth val="219"/>
        <c:overlap val="-27"/>
        <c:axId val="798476600"/>
        <c:axId val="798479552"/>
      </c:barChart>
      <c:valAx>
        <c:axId val="79847955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76600"/>
        <c:crosses val="autoZero"/>
        <c:crossBetween val="between"/>
      </c:valAx>
      <c:catAx>
        <c:axId val="79847660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7955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'12-8'!$N$16:$R$16</c:f>
              <c:strCache>
                <c:ptCount val="5"/>
                <c:pt idx="0">
                  <c:v>ST</c:v>
                </c:pt>
                <c:pt idx="1">
                  <c:v>OM</c:v>
                </c:pt>
                <c:pt idx="2">
                  <c:v>GPS</c:v>
                </c:pt>
                <c:pt idx="3">
                  <c:v>GC</c:v>
                </c:pt>
                <c:pt idx="4">
                  <c:v>REAL</c:v>
                </c:pt>
              </c:strCache>
            </c:strRef>
          </c:cat>
          <c:val>
            <c:numRef>
              <c:f>'12-8'!$N$17:$R$17</c:f>
              <c:numCache>
                <c:formatCode>General</c:formatCode>
                <c:ptCount val="5"/>
                <c:pt idx="0">
                  <c:v>16.989999999999998</c:v>
                </c:pt>
                <c:pt idx="1">
                  <c:v>15.03</c:v>
                </c:pt>
                <c:pt idx="2">
                  <c:v>16.420000000000002</c:v>
                </c:pt>
                <c:pt idx="3">
                  <c:v>16.420000000000002</c:v>
                </c:pt>
                <c:pt idx="4">
                  <c:v>15.69</c:v>
                </c:pt>
              </c:numCache>
            </c:numRef>
          </c:val>
          <c:smooth val="0"/>
          <c:extLst>
            <c:ext xmlns:c16="http://schemas.microsoft.com/office/drawing/2014/chart" uri="{C3380CC4-5D6E-409C-BE32-E72D297353CC}">
              <c16:uniqueId val="{00000000-0F7F-420F-8BFE-51A8367EDB07}"/>
            </c:ext>
          </c:extLst>
        </c:ser>
        <c:dLbls>
          <c:showLegendKey val="0"/>
          <c:showVal val="0"/>
          <c:showCatName val="0"/>
          <c:showSerName val="0"/>
          <c:showPercent val="0"/>
          <c:showBubbleSize val="0"/>
        </c:dLbls>
        <c:marker val="1"/>
        <c:smooth val="0"/>
        <c:axId val="798478568"/>
        <c:axId val="798480208"/>
      </c:lineChart>
      <c:valAx>
        <c:axId val="79848020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78568"/>
        <c:crosses val="autoZero"/>
        <c:crossBetween val="between"/>
      </c:valAx>
      <c:catAx>
        <c:axId val="79847856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8020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 ALÇADES</a:t>
            </a:r>
          </a:p>
        </c:rich>
      </c:tx>
      <c:overlay val="0"/>
      <c:spPr>
        <a:noFill/>
        <a:ln>
          <a:noFill/>
        </a:ln>
      </c:spPr>
    </c:title>
    <c:autoTitleDeleted val="0"/>
    <c:plotArea>
      <c:layout/>
      <c:radarChart>
        <c:radarStyle val="filled"/>
        <c:varyColors val="0"/>
        <c:ser>
          <c:idx val="0"/>
          <c:order val="0"/>
          <c:tx>
            <c:strRef>
              <c:f>'12-8'!$R$20:$R$20</c:f>
              <c:strCache>
                <c:ptCount val="1"/>
                <c:pt idx="0">
                  <c:v>Alçada max</c:v>
                </c:pt>
              </c:strCache>
            </c:strRef>
          </c:tx>
          <c:spPr>
            <a:solidFill>
              <a:srgbClr val="4472C4"/>
            </a:solidFill>
            <a:ln>
              <a:noFill/>
            </a:ln>
          </c:spP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'12-8'!$S$19:$W$19</c:f>
              <c:strCache>
                <c:ptCount val="5"/>
                <c:pt idx="0">
                  <c:v>ST</c:v>
                </c:pt>
                <c:pt idx="1">
                  <c:v>OM</c:v>
                </c:pt>
                <c:pt idx="2">
                  <c:v>GPS</c:v>
                </c:pt>
                <c:pt idx="3">
                  <c:v>GC</c:v>
                </c:pt>
                <c:pt idx="4">
                  <c:v>REAL</c:v>
                </c:pt>
              </c:strCache>
            </c:strRef>
          </c:cat>
          <c:val>
            <c:numRef>
              <c:f>'12-8'!$S$20:$W$20</c:f>
              <c:numCache>
                <c:formatCode>General</c:formatCode>
                <c:ptCount val="5"/>
                <c:pt idx="0">
                  <c:v>1.54</c:v>
                </c:pt>
                <c:pt idx="1">
                  <c:v>-0.46</c:v>
                </c:pt>
                <c:pt idx="2">
                  <c:v>0.12</c:v>
                </c:pt>
                <c:pt idx="3">
                  <c:v>-0.84</c:v>
                </c:pt>
                <c:pt idx="4">
                  <c:v>0</c:v>
                </c:pt>
              </c:numCache>
            </c:numRef>
          </c:val>
          <c:extLst>
            <c:ext xmlns:c16="http://schemas.microsoft.com/office/drawing/2014/chart" uri="{C3380CC4-5D6E-409C-BE32-E72D297353CC}">
              <c16:uniqueId val="{00000000-652A-485D-BA5A-673C9074FA1D}"/>
            </c:ext>
          </c:extLst>
        </c:ser>
        <c:ser>
          <c:idx val="1"/>
          <c:order val="1"/>
          <c:tx>
            <c:strRef>
              <c:f>'12-8'!$R$21:$R$21</c:f>
              <c:strCache>
                <c:ptCount val="1"/>
                <c:pt idx="0">
                  <c:v>Alçada mín</c:v>
                </c:pt>
              </c:strCache>
            </c:strRef>
          </c:tx>
          <c:spPr>
            <a:solidFill>
              <a:srgbClr val="ED7D31"/>
            </a:solidFill>
            <a:ln>
              <a:noFill/>
            </a:ln>
          </c:spP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'12-8'!$S$19:$W$19</c:f>
              <c:strCache>
                <c:ptCount val="5"/>
                <c:pt idx="0">
                  <c:v>ST</c:v>
                </c:pt>
                <c:pt idx="1">
                  <c:v>OM</c:v>
                </c:pt>
                <c:pt idx="2">
                  <c:v>GPS</c:v>
                </c:pt>
                <c:pt idx="3">
                  <c:v>GC</c:v>
                </c:pt>
                <c:pt idx="4">
                  <c:v>REAL</c:v>
                </c:pt>
              </c:strCache>
            </c:strRef>
          </c:cat>
          <c:val>
            <c:numRef>
              <c:f>'12-8'!$S$21:$W$21</c:f>
              <c:numCache>
                <c:formatCode>General</c:formatCode>
                <c:ptCount val="5"/>
                <c:pt idx="0">
                  <c:v>0.98</c:v>
                </c:pt>
                <c:pt idx="1">
                  <c:v>-1.47</c:v>
                </c:pt>
                <c:pt idx="2">
                  <c:v>0.61</c:v>
                </c:pt>
                <c:pt idx="3">
                  <c:v>0.68</c:v>
                </c:pt>
                <c:pt idx="4">
                  <c:v>0</c:v>
                </c:pt>
              </c:numCache>
            </c:numRef>
          </c:val>
          <c:extLst>
            <c:ext xmlns:c16="http://schemas.microsoft.com/office/drawing/2014/chart" uri="{C3380CC4-5D6E-409C-BE32-E72D297353CC}">
              <c16:uniqueId val="{00000001-652A-485D-BA5A-673C9074FA1D}"/>
            </c:ext>
          </c:extLst>
        </c:ser>
        <c:dLbls>
          <c:showLegendKey val="0"/>
          <c:showVal val="0"/>
          <c:showCatName val="0"/>
          <c:showSerName val="0"/>
          <c:showPercent val="0"/>
          <c:showBubbleSize val="0"/>
        </c:dLbls>
        <c:axId val="798480536"/>
        <c:axId val="798478240"/>
      </c:radarChart>
      <c:valAx>
        <c:axId val="798478240"/>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80536"/>
        <c:crosses val="autoZero"/>
        <c:crossBetween val="between"/>
      </c:valAx>
      <c:catAx>
        <c:axId val="798480536"/>
        <c:scaling>
          <c:orientation val="minMax"/>
        </c:scaling>
        <c:delete val="0"/>
        <c:axPos val="b"/>
        <c:majorGridlines>
          <c:spPr>
            <a:ln w="9363" cap="flat">
              <a:solidFill>
                <a:srgbClr val="D9D9D9"/>
              </a:solidFill>
              <a:prstDash val="solid"/>
              <a:round/>
            </a:ln>
          </c:spPr>
        </c:majorGridlines>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78240"/>
        <c:crossesAt val="0"/>
        <c:auto val="1"/>
        <c:lblAlgn val="ctr"/>
        <c:lblOffset val="100"/>
        <c:noMultiLvlLbl val="0"/>
      </c:catAx>
      <c:spPr>
        <a:noFill/>
        <a:ln>
          <a:noFill/>
        </a:ln>
      </c:spPr>
    </c:plotArea>
    <c:legend>
      <c:legendPos val="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'23-8'!$C$17:$C$17</c:f>
              <c:strCache>
                <c:ptCount val="1"/>
                <c:pt idx="0">
                  <c:v>Des. pujant</c:v>
                </c:pt>
              </c:strCache>
            </c:strRef>
          </c:tx>
          <c:spPr>
            <a:solidFill>
              <a:srgbClr val="4472C4"/>
            </a:solidFill>
            <a:ln>
              <a:noFill/>
            </a:ln>
          </c:spPr>
          <c:invertIfNegative val="0"/>
          <c:cat>
            <c:strRef>
              <c:f>'23-8'!$D$16:$G$16</c:f>
              <c:strCache>
                <c:ptCount val="4"/>
                <c:pt idx="0">
                  <c:v>WI</c:v>
                </c:pt>
                <c:pt idx="1">
                  <c:v>RE</c:v>
                </c:pt>
                <c:pt idx="2">
                  <c:v>GPS</c:v>
                </c:pt>
                <c:pt idx="3">
                  <c:v>GC</c:v>
                </c:pt>
              </c:strCache>
            </c:strRef>
          </c:cat>
          <c:val>
            <c:numRef>
              <c:f>'23-8'!$D$17:$G$17</c:f>
              <c:numCache>
                <c:formatCode>General</c:formatCode>
                <c:ptCount val="4"/>
                <c:pt idx="0">
                  <c:v>759</c:v>
                </c:pt>
                <c:pt idx="1">
                  <c:v>833</c:v>
                </c:pt>
                <c:pt idx="2">
                  <c:v>833</c:v>
                </c:pt>
                <c:pt idx="3">
                  <c:v>729</c:v>
                </c:pt>
              </c:numCache>
            </c:numRef>
          </c:val>
          <c:extLst>
            <c:ext xmlns:c16="http://schemas.microsoft.com/office/drawing/2014/chart" uri="{C3380CC4-5D6E-409C-BE32-E72D297353CC}">
              <c16:uniqueId val="{00000000-C5CC-476D-9EEA-8CFD9428499F}"/>
            </c:ext>
          </c:extLst>
        </c:ser>
        <c:ser>
          <c:idx val="1"/>
          <c:order val="1"/>
          <c:tx>
            <c:strRef>
              <c:f>'23-8'!$C$18:$C$18</c:f>
              <c:strCache>
                <c:ptCount val="1"/>
                <c:pt idx="0">
                  <c:v>Des.baixant</c:v>
                </c:pt>
              </c:strCache>
            </c:strRef>
          </c:tx>
          <c:spPr>
            <a:solidFill>
              <a:srgbClr val="ED7D31"/>
            </a:solidFill>
            <a:ln>
              <a:noFill/>
            </a:ln>
          </c:spPr>
          <c:invertIfNegative val="0"/>
          <c:cat>
            <c:strRef>
              <c:f>'23-8'!$D$16:$G$16</c:f>
              <c:strCache>
                <c:ptCount val="4"/>
                <c:pt idx="0">
                  <c:v>WI</c:v>
                </c:pt>
                <c:pt idx="1">
                  <c:v>RE</c:v>
                </c:pt>
                <c:pt idx="2">
                  <c:v>GPS</c:v>
                </c:pt>
                <c:pt idx="3">
                  <c:v>GC</c:v>
                </c:pt>
              </c:strCache>
            </c:strRef>
          </c:cat>
          <c:val>
            <c:numRef>
              <c:f>'23-8'!$D$18:$G$18</c:f>
              <c:numCache>
                <c:formatCode>General</c:formatCode>
                <c:ptCount val="4"/>
                <c:pt idx="0">
                  <c:v>645</c:v>
                </c:pt>
                <c:pt idx="2">
                  <c:v>711</c:v>
                </c:pt>
                <c:pt idx="3">
                  <c:v>611</c:v>
                </c:pt>
              </c:numCache>
            </c:numRef>
          </c:val>
          <c:extLst>
            <c:ext xmlns:c16="http://schemas.microsoft.com/office/drawing/2014/chart" uri="{C3380CC4-5D6E-409C-BE32-E72D297353CC}">
              <c16:uniqueId val="{00000001-C5CC-476D-9EEA-8CFD9428499F}"/>
            </c:ext>
          </c:extLst>
        </c:ser>
        <c:dLbls>
          <c:showLegendKey val="0"/>
          <c:showVal val="0"/>
          <c:showCatName val="0"/>
          <c:showSerName val="0"/>
          <c:showPercent val="0"/>
          <c:showBubbleSize val="0"/>
        </c:dLbls>
        <c:gapWidth val="219"/>
        <c:overlap val="-27"/>
        <c:axId val="798489720"/>
        <c:axId val="798488080"/>
      </c:barChart>
      <c:valAx>
        <c:axId val="7984880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89720"/>
        <c:crosses val="autoZero"/>
        <c:crossBetween val="between"/>
      </c:valAx>
      <c:catAx>
        <c:axId val="79848972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8808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'23-8'!$K$18:$K$18</c:f>
              <c:strCache>
                <c:ptCount val="1"/>
                <c:pt idx="0">
                  <c:v>Alçada max</c:v>
                </c:pt>
              </c:strCache>
            </c:strRef>
          </c:tx>
          <c:spPr>
            <a:solidFill>
              <a:srgbClr val="4472C4"/>
            </a:solidFill>
            <a:ln>
              <a:noFill/>
            </a:ln>
          </c:spPr>
          <c:invertIfNegative val="0"/>
          <c:cat>
            <c:strRef>
              <c:f>'23-8'!$L$17:$O$17</c:f>
              <c:strCache>
                <c:ptCount val="4"/>
                <c:pt idx="0">
                  <c:v>WI</c:v>
                </c:pt>
                <c:pt idx="1">
                  <c:v>RE</c:v>
                </c:pt>
                <c:pt idx="2">
                  <c:v>GPS</c:v>
                </c:pt>
                <c:pt idx="3">
                  <c:v>GC</c:v>
                </c:pt>
              </c:strCache>
            </c:strRef>
          </c:cat>
          <c:val>
            <c:numRef>
              <c:f>'23-8'!$L$18:$O$18</c:f>
              <c:numCache>
                <c:formatCode>General</c:formatCode>
                <c:ptCount val="4"/>
                <c:pt idx="0">
                  <c:v>2570</c:v>
                </c:pt>
                <c:pt idx="2">
                  <c:v>2648</c:v>
                </c:pt>
                <c:pt idx="3">
                  <c:v>2646</c:v>
                </c:pt>
              </c:numCache>
            </c:numRef>
          </c:val>
          <c:extLst>
            <c:ext xmlns:c16="http://schemas.microsoft.com/office/drawing/2014/chart" uri="{C3380CC4-5D6E-409C-BE32-E72D297353CC}">
              <c16:uniqueId val="{00000000-AE33-4A90-B871-DA35668B288E}"/>
            </c:ext>
          </c:extLst>
        </c:ser>
        <c:ser>
          <c:idx val="1"/>
          <c:order val="1"/>
          <c:tx>
            <c:strRef>
              <c:f>'23-8'!$K$19:$K$19</c:f>
              <c:strCache>
                <c:ptCount val="1"/>
                <c:pt idx="0">
                  <c:v>Alçada min</c:v>
                </c:pt>
              </c:strCache>
            </c:strRef>
          </c:tx>
          <c:spPr>
            <a:solidFill>
              <a:srgbClr val="ED7D31"/>
            </a:solidFill>
            <a:ln>
              <a:noFill/>
            </a:ln>
          </c:spPr>
          <c:invertIfNegative val="0"/>
          <c:cat>
            <c:strRef>
              <c:f>'23-8'!$L$17:$O$17</c:f>
              <c:strCache>
                <c:ptCount val="4"/>
                <c:pt idx="0">
                  <c:v>WI</c:v>
                </c:pt>
                <c:pt idx="1">
                  <c:v>RE</c:v>
                </c:pt>
                <c:pt idx="2">
                  <c:v>GPS</c:v>
                </c:pt>
                <c:pt idx="3">
                  <c:v>GC</c:v>
                </c:pt>
              </c:strCache>
            </c:strRef>
          </c:cat>
          <c:val>
            <c:numRef>
              <c:f>'23-8'!$L$19:$O$19</c:f>
              <c:numCache>
                <c:formatCode>General</c:formatCode>
                <c:ptCount val="4"/>
                <c:pt idx="0">
                  <c:v>1874</c:v>
                </c:pt>
                <c:pt idx="2">
                  <c:v>1960</c:v>
                </c:pt>
                <c:pt idx="3">
                  <c:v>1962</c:v>
                </c:pt>
              </c:numCache>
            </c:numRef>
          </c:val>
          <c:extLst>
            <c:ext xmlns:c16="http://schemas.microsoft.com/office/drawing/2014/chart" uri="{C3380CC4-5D6E-409C-BE32-E72D297353CC}">
              <c16:uniqueId val="{00000001-AE33-4A90-B871-DA35668B288E}"/>
            </c:ext>
          </c:extLst>
        </c:ser>
        <c:dLbls>
          <c:showLegendKey val="0"/>
          <c:showVal val="0"/>
          <c:showCatName val="0"/>
          <c:showSerName val="0"/>
          <c:showPercent val="0"/>
          <c:showBubbleSize val="0"/>
        </c:dLbls>
        <c:gapWidth val="219"/>
        <c:overlap val="-27"/>
        <c:axId val="798487424"/>
        <c:axId val="798483160"/>
      </c:barChart>
      <c:valAx>
        <c:axId val="79848316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87424"/>
        <c:crosses val="autoZero"/>
        <c:crossBetween val="between"/>
      </c:valAx>
      <c:catAx>
        <c:axId val="79848742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8316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'23-8'!$R$18:$V$18</c:f>
              <c:strCache>
                <c:ptCount val="5"/>
                <c:pt idx="0">
                  <c:v>WI</c:v>
                </c:pt>
                <c:pt idx="1">
                  <c:v>RE</c:v>
                </c:pt>
                <c:pt idx="2">
                  <c:v>GPS</c:v>
                </c:pt>
                <c:pt idx="3">
                  <c:v>GC</c:v>
                </c:pt>
                <c:pt idx="4">
                  <c:v>REAL</c:v>
                </c:pt>
              </c:strCache>
            </c:strRef>
          </c:cat>
          <c:val>
            <c:numRef>
              <c:f>'23-8'!$R$19:$V$19</c:f>
              <c:numCache>
                <c:formatCode>General</c:formatCode>
                <c:ptCount val="5"/>
                <c:pt idx="0">
                  <c:v>10.67</c:v>
                </c:pt>
                <c:pt idx="1">
                  <c:v>9.9</c:v>
                </c:pt>
                <c:pt idx="2">
                  <c:v>11.16</c:v>
                </c:pt>
                <c:pt idx="3">
                  <c:v>11.16</c:v>
                </c:pt>
                <c:pt idx="4">
                  <c:v>10.46</c:v>
                </c:pt>
              </c:numCache>
            </c:numRef>
          </c:val>
          <c:smooth val="0"/>
          <c:extLst>
            <c:ext xmlns:c16="http://schemas.microsoft.com/office/drawing/2014/chart" uri="{C3380CC4-5D6E-409C-BE32-E72D297353CC}">
              <c16:uniqueId val="{00000000-2114-491D-BA3C-178942E0172E}"/>
            </c:ext>
          </c:extLst>
        </c:ser>
        <c:dLbls>
          <c:showLegendKey val="0"/>
          <c:showVal val="0"/>
          <c:showCatName val="0"/>
          <c:showSerName val="0"/>
          <c:showPercent val="0"/>
          <c:showBubbleSize val="0"/>
        </c:dLbls>
        <c:marker val="1"/>
        <c:smooth val="0"/>
        <c:axId val="798489392"/>
        <c:axId val="798483816"/>
      </c:lineChart>
      <c:valAx>
        <c:axId val="79848381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89392"/>
        <c:crosses val="autoZero"/>
        <c:crossBetween val="between"/>
      </c:valAx>
      <c:catAx>
        <c:axId val="79848939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83816"/>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'12-9'!$D$21:$D$21</c:f>
              <c:strCache>
                <c:ptCount val="1"/>
                <c:pt idx="0">
                  <c:v>Des. pujant</c:v>
                </c:pt>
              </c:strCache>
            </c:strRef>
          </c:tx>
          <c:spPr>
            <a:solidFill>
              <a:srgbClr val="4472C4"/>
            </a:solidFill>
            <a:ln>
              <a:noFill/>
            </a:ln>
          </c:spPr>
          <c:invertIfNegative val="0"/>
          <c:cat>
            <c:strRef>
              <c:f>'12-9'!$E$20:$F$20</c:f>
              <c:strCache>
                <c:ptCount val="2"/>
                <c:pt idx="0">
                  <c:v>WI</c:v>
                </c:pt>
                <c:pt idx="1">
                  <c:v>GPS</c:v>
                </c:pt>
              </c:strCache>
            </c:strRef>
          </c:cat>
          <c:val>
            <c:numRef>
              <c:f>'12-9'!$E$21:$F$21</c:f>
              <c:numCache>
                <c:formatCode>General</c:formatCode>
                <c:ptCount val="2"/>
                <c:pt idx="0">
                  <c:v>981</c:v>
                </c:pt>
                <c:pt idx="1">
                  <c:v>1000</c:v>
                </c:pt>
              </c:numCache>
            </c:numRef>
          </c:val>
          <c:extLst>
            <c:ext xmlns:c16="http://schemas.microsoft.com/office/drawing/2014/chart" uri="{C3380CC4-5D6E-409C-BE32-E72D297353CC}">
              <c16:uniqueId val="{00000000-E9C8-4429-B4D7-461839B6F2E2}"/>
            </c:ext>
          </c:extLst>
        </c:ser>
        <c:ser>
          <c:idx val="1"/>
          <c:order val="1"/>
          <c:tx>
            <c:strRef>
              <c:f>'12-9'!$D$22:$D$22</c:f>
              <c:strCache>
                <c:ptCount val="1"/>
                <c:pt idx="0">
                  <c:v>Des.baixant</c:v>
                </c:pt>
              </c:strCache>
            </c:strRef>
          </c:tx>
          <c:spPr>
            <a:solidFill>
              <a:srgbClr val="ED7D31"/>
            </a:solidFill>
            <a:ln>
              <a:noFill/>
            </a:ln>
          </c:spPr>
          <c:invertIfNegative val="0"/>
          <c:cat>
            <c:strRef>
              <c:f>'12-9'!$E$20:$F$20</c:f>
              <c:strCache>
                <c:ptCount val="2"/>
                <c:pt idx="0">
                  <c:v>WI</c:v>
                </c:pt>
                <c:pt idx="1">
                  <c:v>GPS</c:v>
                </c:pt>
              </c:strCache>
            </c:strRef>
          </c:cat>
          <c:val>
            <c:numRef>
              <c:f>'12-9'!$E$22:$F$22</c:f>
              <c:numCache>
                <c:formatCode>General</c:formatCode>
                <c:ptCount val="2"/>
                <c:pt idx="0">
                  <c:v>981</c:v>
                </c:pt>
                <c:pt idx="1">
                  <c:v>1010</c:v>
                </c:pt>
              </c:numCache>
            </c:numRef>
          </c:val>
          <c:extLst>
            <c:ext xmlns:c16="http://schemas.microsoft.com/office/drawing/2014/chart" uri="{C3380CC4-5D6E-409C-BE32-E72D297353CC}">
              <c16:uniqueId val="{00000001-E9C8-4429-B4D7-461839B6F2E2}"/>
            </c:ext>
          </c:extLst>
        </c:ser>
        <c:dLbls>
          <c:showLegendKey val="0"/>
          <c:showVal val="0"/>
          <c:showCatName val="0"/>
          <c:showSerName val="0"/>
          <c:showPercent val="0"/>
          <c:showBubbleSize val="0"/>
        </c:dLbls>
        <c:gapWidth val="219"/>
        <c:overlap val="-27"/>
        <c:axId val="798492016"/>
        <c:axId val="798499232"/>
      </c:barChart>
      <c:valAx>
        <c:axId val="79849923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92016"/>
        <c:crosses val="autoZero"/>
        <c:crossBetween val="between"/>
      </c:valAx>
      <c:catAx>
        <c:axId val="79849201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9923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'12-9'!$H$22:$H$22</c:f>
              <c:strCache>
                <c:ptCount val="1"/>
                <c:pt idx="0">
                  <c:v>Alçada coneguda</c:v>
                </c:pt>
              </c:strCache>
            </c:strRef>
          </c:tx>
          <c:spPr>
            <a:solidFill>
              <a:srgbClr val="4472C4"/>
            </a:solidFill>
            <a:ln>
              <a:noFill/>
            </a:ln>
          </c:spPr>
          <c:invertIfNegative val="0"/>
          <c:cat>
            <c:strRef>
              <c:f>'12-9'!$I$21:$K$21</c:f>
              <c:strCache>
                <c:ptCount val="3"/>
                <c:pt idx="0">
                  <c:v>WI</c:v>
                </c:pt>
                <c:pt idx="1">
                  <c:v>GPS</c:v>
                </c:pt>
                <c:pt idx="2">
                  <c:v>REAL</c:v>
                </c:pt>
              </c:strCache>
            </c:strRef>
          </c:cat>
          <c:val>
            <c:numRef>
              <c:f>'12-9'!$I$22:$K$22</c:f>
              <c:numCache>
                <c:formatCode>General</c:formatCode>
                <c:ptCount val="3"/>
                <c:pt idx="0">
                  <c:v>2337</c:v>
                </c:pt>
                <c:pt idx="1">
                  <c:v>2330</c:v>
                </c:pt>
                <c:pt idx="2">
                  <c:v>2330</c:v>
                </c:pt>
              </c:numCache>
            </c:numRef>
          </c:val>
          <c:extLst>
            <c:ext xmlns:c16="http://schemas.microsoft.com/office/drawing/2014/chart" uri="{C3380CC4-5D6E-409C-BE32-E72D297353CC}">
              <c16:uniqueId val="{00000000-007C-4594-B686-BFC0F7E75840}"/>
            </c:ext>
          </c:extLst>
        </c:ser>
        <c:ser>
          <c:idx val="1"/>
          <c:order val="1"/>
          <c:tx>
            <c:strRef>
              <c:f>'12-9'!$H$23:$H$23</c:f>
              <c:strCache>
                <c:ptCount val="1"/>
                <c:pt idx="0">
                  <c:v>Alçada coneguda</c:v>
                </c:pt>
              </c:strCache>
            </c:strRef>
          </c:tx>
          <c:spPr>
            <a:solidFill>
              <a:srgbClr val="ED7D31"/>
            </a:solidFill>
            <a:ln>
              <a:noFill/>
            </a:ln>
          </c:spPr>
          <c:invertIfNegative val="0"/>
          <c:cat>
            <c:strRef>
              <c:f>'12-9'!$I$21:$K$21</c:f>
              <c:strCache>
                <c:ptCount val="3"/>
                <c:pt idx="0">
                  <c:v>WI</c:v>
                </c:pt>
                <c:pt idx="1">
                  <c:v>GPS</c:v>
                </c:pt>
                <c:pt idx="2">
                  <c:v>REAL</c:v>
                </c:pt>
              </c:strCache>
            </c:strRef>
          </c:cat>
          <c:val>
            <c:numRef>
              <c:f>'12-9'!$I$23:$K$23</c:f>
              <c:numCache>
                <c:formatCode>General</c:formatCode>
                <c:ptCount val="3"/>
                <c:pt idx="0">
                  <c:v>2524</c:v>
                </c:pt>
                <c:pt idx="1">
                  <c:v>2633</c:v>
                </c:pt>
                <c:pt idx="2">
                  <c:v>2634</c:v>
                </c:pt>
              </c:numCache>
            </c:numRef>
          </c:val>
          <c:extLst>
            <c:ext xmlns:c16="http://schemas.microsoft.com/office/drawing/2014/chart" uri="{C3380CC4-5D6E-409C-BE32-E72D297353CC}">
              <c16:uniqueId val="{00000001-007C-4594-B686-BFC0F7E75840}"/>
            </c:ext>
          </c:extLst>
        </c:ser>
        <c:dLbls>
          <c:showLegendKey val="0"/>
          <c:showVal val="0"/>
          <c:showCatName val="0"/>
          <c:showSerName val="0"/>
          <c:showPercent val="0"/>
          <c:showBubbleSize val="0"/>
        </c:dLbls>
        <c:gapWidth val="219"/>
        <c:overlap val="-27"/>
        <c:axId val="798497264"/>
        <c:axId val="798500216"/>
      </c:barChart>
      <c:valAx>
        <c:axId val="79850021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97264"/>
        <c:crosses val="autoZero"/>
        <c:crossBetween val="between"/>
      </c:valAx>
      <c:catAx>
        <c:axId val="79849726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50021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'12-9'!$N$22:$P$22</c:f>
              <c:strCache>
                <c:ptCount val="3"/>
                <c:pt idx="0">
                  <c:v>WI</c:v>
                </c:pt>
                <c:pt idx="1">
                  <c:v>GPS</c:v>
                </c:pt>
                <c:pt idx="2">
                  <c:v>REAL</c:v>
                </c:pt>
              </c:strCache>
            </c:strRef>
          </c:cat>
          <c:val>
            <c:numRef>
              <c:f>'12-9'!$N$23:$P$23</c:f>
              <c:numCache>
                <c:formatCode>General</c:formatCode>
                <c:ptCount val="3"/>
                <c:pt idx="0">
                  <c:v>16.739999999999998</c:v>
                </c:pt>
                <c:pt idx="1">
                  <c:v>16.739999999999998</c:v>
                </c:pt>
                <c:pt idx="2">
                  <c:v>16.41</c:v>
                </c:pt>
              </c:numCache>
            </c:numRef>
          </c:val>
          <c:smooth val="0"/>
          <c:extLst>
            <c:ext xmlns:c16="http://schemas.microsoft.com/office/drawing/2014/chart" uri="{C3380CC4-5D6E-409C-BE32-E72D297353CC}">
              <c16:uniqueId val="{00000000-7B80-4847-A8BA-E2F8F45D1556}"/>
            </c:ext>
          </c:extLst>
        </c:ser>
        <c:dLbls>
          <c:showLegendKey val="0"/>
          <c:showVal val="0"/>
          <c:showCatName val="0"/>
          <c:showSerName val="0"/>
          <c:showPercent val="0"/>
          <c:showBubbleSize val="0"/>
        </c:dLbls>
        <c:marker val="1"/>
        <c:smooth val="0"/>
        <c:axId val="798498248"/>
        <c:axId val="798495952"/>
      </c:lineChart>
      <c:valAx>
        <c:axId val="79849595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98248"/>
        <c:crosses val="autoZero"/>
        <c:crossBetween val="between"/>
      </c:valAx>
      <c:catAx>
        <c:axId val="79849824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95952"/>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 % ALÇADES</a:t>
            </a:r>
          </a:p>
        </c:rich>
      </c:tx>
      <c:overlay val="0"/>
      <c:spPr>
        <a:noFill/>
        <a:ln>
          <a:noFill/>
        </a:ln>
      </c:spPr>
    </c:title>
    <c:autoTitleDeleted val="0"/>
    <c:plotArea>
      <c:layout/>
      <c:radarChart>
        <c:radarStyle val="filled"/>
        <c:varyColors val="0"/>
        <c:ser>
          <c:idx val="0"/>
          <c:order val="0"/>
          <c:tx>
            <c:strRef>
              <c:f>'12-9'!$X$22:$X$22</c:f>
              <c:strCache>
                <c:ptCount val="1"/>
                <c:pt idx="0">
                  <c:v>Alçada coneguda</c:v>
                </c:pt>
              </c:strCache>
            </c:strRef>
          </c:tx>
          <c:spPr>
            <a:solidFill>
              <a:srgbClr val="4472C4"/>
            </a:solidFill>
            <a:ln>
              <a:noFill/>
            </a:ln>
          </c:spPr>
          <c:cat>
            <c:strRef>
              <c:f>'12-9'!$Y$21:$AA$21</c:f>
              <c:strCache>
                <c:ptCount val="3"/>
                <c:pt idx="0">
                  <c:v>WI</c:v>
                </c:pt>
                <c:pt idx="1">
                  <c:v>GPS</c:v>
                </c:pt>
                <c:pt idx="2">
                  <c:v>REAL</c:v>
                </c:pt>
              </c:strCache>
            </c:strRef>
          </c:cat>
          <c:val>
            <c:numRef>
              <c:f>'12-9'!$Y$22:$AA$22</c:f>
              <c:numCache>
                <c:formatCode>General</c:formatCode>
                <c:ptCount val="3"/>
                <c:pt idx="0">
                  <c:v>0.3</c:v>
                </c:pt>
                <c:pt idx="1">
                  <c:v>0</c:v>
                </c:pt>
                <c:pt idx="2">
                  <c:v>0</c:v>
                </c:pt>
              </c:numCache>
            </c:numRef>
          </c:val>
          <c:extLst>
            <c:ext xmlns:c16="http://schemas.microsoft.com/office/drawing/2014/chart" uri="{C3380CC4-5D6E-409C-BE32-E72D297353CC}">
              <c16:uniqueId val="{00000000-3424-4271-BB8E-8F816E84A9FC}"/>
            </c:ext>
          </c:extLst>
        </c:ser>
        <c:ser>
          <c:idx val="1"/>
          <c:order val="1"/>
          <c:tx>
            <c:strRef>
              <c:f>'12-9'!$X$23:$X$23</c:f>
              <c:strCache>
                <c:ptCount val="1"/>
                <c:pt idx="0">
                  <c:v>Alçada coneguda</c:v>
                </c:pt>
              </c:strCache>
            </c:strRef>
          </c:tx>
          <c:spPr>
            <a:solidFill>
              <a:srgbClr val="ED7D31"/>
            </a:solidFill>
            <a:ln>
              <a:noFill/>
            </a:ln>
          </c:spPr>
          <c:cat>
            <c:strRef>
              <c:f>'12-9'!$Y$21:$AA$21</c:f>
              <c:strCache>
                <c:ptCount val="3"/>
                <c:pt idx="0">
                  <c:v>WI</c:v>
                </c:pt>
                <c:pt idx="1">
                  <c:v>GPS</c:v>
                </c:pt>
                <c:pt idx="2">
                  <c:v>REAL</c:v>
                </c:pt>
              </c:strCache>
            </c:strRef>
          </c:cat>
          <c:val>
            <c:numRef>
              <c:f>'12-9'!$Y$23:$AA$23</c:f>
              <c:numCache>
                <c:formatCode>General</c:formatCode>
                <c:ptCount val="3"/>
                <c:pt idx="0">
                  <c:v>-4.18</c:v>
                </c:pt>
                <c:pt idx="1">
                  <c:v>-1</c:v>
                </c:pt>
                <c:pt idx="2">
                  <c:v>0</c:v>
                </c:pt>
              </c:numCache>
            </c:numRef>
          </c:val>
          <c:extLst>
            <c:ext xmlns:c16="http://schemas.microsoft.com/office/drawing/2014/chart" uri="{C3380CC4-5D6E-409C-BE32-E72D297353CC}">
              <c16:uniqueId val="{00000001-3424-4271-BB8E-8F816E84A9FC}"/>
            </c:ext>
          </c:extLst>
        </c:ser>
        <c:dLbls>
          <c:showLegendKey val="0"/>
          <c:showVal val="0"/>
          <c:showCatName val="0"/>
          <c:showSerName val="0"/>
          <c:showPercent val="0"/>
          <c:showBubbleSize val="0"/>
        </c:dLbls>
        <c:axId val="798494968"/>
        <c:axId val="798493328"/>
      </c:radarChart>
      <c:valAx>
        <c:axId val="798493328"/>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94968"/>
        <c:crosses val="autoZero"/>
        <c:crossBetween val="between"/>
      </c:valAx>
      <c:catAx>
        <c:axId val="79849496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93328"/>
        <c:crossesAt val="0"/>
        <c:auto val="1"/>
        <c:lblAlgn val="ctr"/>
        <c:lblOffset val="100"/>
        <c:noMultiLvlLbl val="0"/>
      </c:catAx>
      <c:spPr>
        <a:noFill/>
        <a:ln>
          <a:noFill/>
        </a:ln>
      </c:spPr>
    </c:plotArea>
    <c:legend>
      <c:legendPos val="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'26-5'!$H$15:$H$15</c:f>
              <c:strCache>
                <c:ptCount val="1"/>
                <c:pt idx="0">
                  <c:v>Alçada max</c:v>
                </c:pt>
              </c:strCache>
            </c:strRef>
          </c:tx>
          <c:spPr>
            <a:solidFill>
              <a:srgbClr val="4472C4"/>
            </a:solidFill>
            <a:ln>
              <a:noFill/>
            </a:ln>
          </c:spPr>
          <c:invertIfNegative val="0"/>
          <c:cat>
            <c:strRef>
              <c:f>'26-5'!$I$14:$K$14</c:f>
              <c:strCache>
                <c:ptCount val="3"/>
                <c:pt idx="0">
                  <c:v>ST</c:v>
                </c:pt>
                <c:pt idx="1">
                  <c:v>OM</c:v>
                </c:pt>
                <c:pt idx="2">
                  <c:v>WI</c:v>
                </c:pt>
              </c:strCache>
            </c:strRef>
          </c:cat>
          <c:val>
            <c:numRef>
              <c:f>'26-5'!$I$15:$K$15</c:f>
              <c:numCache>
                <c:formatCode>General</c:formatCode>
                <c:ptCount val="3"/>
                <c:pt idx="0">
                  <c:v>263</c:v>
                </c:pt>
                <c:pt idx="1">
                  <c:v>209</c:v>
                </c:pt>
                <c:pt idx="2">
                  <c:v>125</c:v>
                </c:pt>
              </c:numCache>
            </c:numRef>
          </c:val>
          <c:extLst>
            <c:ext xmlns:c16="http://schemas.microsoft.com/office/drawing/2014/chart" uri="{C3380CC4-5D6E-409C-BE32-E72D297353CC}">
              <c16:uniqueId val="{00000000-1282-4755-A5B6-5861CCDF5BD1}"/>
            </c:ext>
          </c:extLst>
        </c:ser>
        <c:ser>
          <c:idx val="1"/>
          <c:order val="1"/>
          <c:tx>
            <c:strRef>
              <c:f>'26-5'!$H$16:$H$16</c:f>
              <c:strCache>
                <c:ptCount val="1"/>
                <c:pt idx="0">
                  <c:v>Alçada min</c:v>
                </c:pt>
              </c:strCache>
            </c:strRef>
          </c:tx>
          <c:spPr>
            <a:solidFill>
              <a:srgbClr val="ED7D31"/>
            </a:solidFill>
            <a:ln>
              <a:noFill/>
            </a:ln>
          </c:spPr>
          <c:invertIfNegative val="0"/>
          <c:cat>
            <c:strRef>
              <c:f>'26-5'!$I$14:$K$14</c:f>
              <c:strCache>
                <c:ptCount val="3"/>
                <c:pt idx="0">
                  <c:v>ST</c:v>
                </c:pt>
                <c:pt idx="1">
                  <c:v>OM</c:v>
                </c:pt>
                <c:pt idx="2">
                  <c:v>WI</c:v>
                </c:pt>
              </c:strCache>
            </c:strRef>
          </c:cat>
          <c:val>
            <c:numRef>
              <c:f>'26-5'!$I$16:$K$16</c:f>
              <c:numCache>
                <c:formatCode>General</c:formatCode>
                <c:ptCount val="3"/>
                <c:pt idx="0">
                  <c:v>159</c:v>
                </c:pt>
                <c:pt idx="1">
                  <c:v>110</c:v>
                </c:pt>
                <c:pt idx="2">
                  <c:v>16</c:v>
                </c:pt>
              </c:numCache>
            </c:numRef>
          </c:val>
          <c:extLst>
            <c:ext xmlns:c16="http://schemas.microsoft.com/office/drawing/2014/chart" uri="{C3380CC4-5D6E-409C-BE32-E72D297353CC}">
              <c16:uniqueId val="{00000001-1282-4755-A5B6-5861CCDF5BD1}"/>
            </c:ext>
          </c:extLst>
        </c:ser>
        <c:dLbls>
          <c:showLegendKey val="0"/>
          <c:showVal val="0"/>
          <c:showCatName val="0"/>
          <c:showSerName val="0"/>
          <c:showPercent val="0"/>
          <c:showBubbleSize val="0"/>
        </c:dLbls>
        <c:gapWidth val="219"/>
        <c:overlap val="-27"/>
        <c:axId val="420447208"/>
        <c:axId val="420449176"/>
      </c:barChart>
      <c:valAx>
        <c:axId val="42044917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47208"/>
        <c:crosses val="autoZero"/>
        <c:crossBetween val="between"/>
      </c:valAx>
      <c:catAx>
        <c:axId val="42044720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4917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'20-9'!$C$16:$C$16</c:f>
              <c:strCache>
                <c:ptCount val="1"/>
                <c:pt idx="0">
                  <c:v>Des. pujant</c:v>
                </c:pt>
              </c:strCache>
            </c:strRef>
          </c:tx>
          <c:spPr>
            <a:solidFill>
              <a:srgbClr val="4472C4"/>
            </a:solidFill>
            <a:ln>
              <a:noFill/>
            </a:ln>
          </c:spPr>
          <c:invertIfNegative val="0"/>
          <c:cat>
            <c:strRef>
              <c:f>'20-9'!$D$15:$F$15</c:f>
              <c:strCache>
                <c:ptCount val="3"/>
                <c:pt idx="0">
                  <c:v>WI</c:v>
                </c:pt>
                <c:pt idx="1">
                  <c:v>RE</c:v>
                </c:pt>
                <c:pt idx="2">
                  <c:v>GPS</c:v>
                </c:pt>
              </c:strCache>
            </c:strRef>
          </c:cat>
          <c:val>
            <c:numRef>
              <c:f>'20-9'!$D$16:$F$16</c:f>
              <c:numCache>
                <c:formatCode>General</c:formatCode>
                <c:ptCount val="3"/>
                <c:pt idx="0">
                  <c:v>1222</c:v>
                </c:pt>
                <c:pt idx="1">
                  <c:v>1318</c:v>
                </c:pt>
                <c:pt idx="2">
                  <c:v>1318</c:v>
                </c:pt>
              </c:numCache>
            </c:numRef>
          </c:val>
          <c:extLst>
            <c:ext xmlns:c16="http://schemas.microsoft.com/office/drawing/2014/chart" uri="{C3380CC4-5D6E-409C-BE32-E72D297353CC}">
              <c16:uniqueId val="{00000000-AC6A-4948-A8C5-FA1F286961CD}"/>
            </c:ext>
          </c:extLst>
        </c:ser>
        <c:ser>
          <c:idx val="1"/>
          <c:order val="1"/>
          <c:tx>
            <c:strRef>
              <c:f>'20-9'!$C$17:$C$17</c:f>
              <c:strCache>
                <c:ptCount val="1"/>
                <c:pt idx="0">
                  <c:v>Des.baixant</c:v>
                </c:pt>
              </c:strCache>
            </c:strRef>
          </c:tx>
          <c:spPr>
            <a:solidFill>
              <a:srgbClr val="ED7D31"/>
            </a:solidFill>
            <a:ln>
              <a:noFill/>
            </a:ln>
          </c:spPr>
          <c:invertIfNegative val="0"/>
          <c:cat>
            <c:strRef>
              <c:f>'20-9'!$D$15:$F$15</c:f>
              <c:strCache>
                <c:ptCount val="3"/>
                <c:pt idx="0">
                  <c:v>WI</c:v>
                </c:pt>
                <c:pt idx="1">
                  <c:v>RE</c:v>
                </c:pt>
                <c:pt idx="2">
                  <c:v>GPS</c:v>
                </c:pt>
              </c:strCache>
            </c:strRef>
          </c:cat>
          <c:val>
            <c:numRef>
              <c:f>'20-9'!$D$17:$F$17</c:f>
              <c:numCache>
                <c:formatCode>General</c:formatCode>
                <c:ptCount val="3"/>
                <c:pt idx="0">
                  <c:v>1222</c:v>
                </c:pt>
                <c:pt idx="2">
                  <c:v>1327</c:v>
                </c:pt>
              </c:numCache>
            </c:numRef>
          </c:val>
          <c:extLst>
            <c:ext xmlns:c16="http://schemas.microsoft.com/office/drawing/2014/chart" uri="{C3380CC4-5D6E-409C-BE32-E72D297353CC}">
              <c16:uniqueId val="{00000001-AC6A-4948-A8C5-FA1F286961CD}"/>
            </c:ext>
          </c:extLst>
        </c:ser>
        <c:dLbls>
          <c:showLegendKey val="0"/>
          <c:showVal val="0"/>
          <c:showCatName val="0"/>
          <c:showSerName val="0"/>
          <c:showPercent val="0"/>
          <c:showBubbleSize val="0"/>
        </c:dLbls>
        <c:gapWidth val="219"/>
        <c:overlap val="-27"/>
        <c:axId val="798439536"/>
        <c:axId val="798443472"/>
      </c:barChart>
      <c:valAx>
        <c:axId val="79844347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39536"/>
        <c:crosses val="autoZero"/>
        <c:crossBetween val="between"/>
      </c:valAx>
      <c:catAx>
        <c:axId val="79843953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43472"/>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'20-9'!$K$17:$K$17</c:f>
              <c:strCache>
                <c:ptCount val="1"/>
                <c:pt idx="0">
                  <c:v>Alçada max</c:v>
                </c:pt>
              </c:strCache>
            </c:strRef>
          </c:tx>
          <c:spPr>
            <a:solidFill>
              <a:srgbClr val="4472C4"/>
            </a:solidFill>
            <a:ln>
              <a:noFill/>
            </a:ln>
          </c:spPr>
          <c:invertIfNegative val="0"/>
          <c:cat>
            <c:strRef>
              <c:f>'20-9'!$L$16:$O$16</c:f>
              <c:strCache>
                <c:ptCount val="4"/>
                <c:pt idx="0">
                  <c:v>WI</c:v>
                </c:pt>
                <c:pt idx="1">
                  <c:v>RE</c:v>
                </c:pt>
                <c:pt idx="2">
                  <c:v>GPS</c:v>
                </c:pt>
                <c:pt idx="3">
                  <c:v>REAL</c:v>
                </c:pt>
              </c:strCache>
            </c:strRef>
          </c:cat>
          <c:val>
            <c:numRef>
              <c:f>'20-9'!$L$17:$O$17</c:f>
              <c:numCache>
                <c:formatCode>General</c:formatCode>
                <c:ptCount val="4"/>
                <c:pt idx="0">
                  <c:v>2994</c:v>
                </c:pt>
                <c:pt idx="2">
                  <c:v>3006</c:v>
                </c:pt>
                <c:pt idx="3">
                  <c:v>3005</c:v>
                </c:pt>
              </c:numCache>
            </c:numRef>
          </c:val>
          <c:extLst>
            <c:ext xmlns:c16="http://schemas.microsoft.com/office/drawing/2014/chart" uri="{C3380CC4-5D6E-409C-BE32-E72D297353CC}">
              <c16:uniqueId val="{00000000-41D6-489B-9696-DD2D31200AFC}"/>
            </c:ext>
          </c:extLst>
        </c:ser>
        <c:ser>
          <c:idx val="1"/>
          <c:order val="1"/>
          <c:tx>
            <c:strRef>
              <c:f>'20-9'!$K$18:$K$18</c:f>
              <c:strCache>
                <c:ptCount val="1"/>
                <c:pt idx="0">
                  <c:v>Alçada min</c:v>
                </c:pt>
              </c:strCache>
            </c:strRef>
          </c:tx>
          <c:spPr>
            <a:solidFill>
              <a:srgbClr val="ED7D31"/>
            </a:solidFill>
            <a:ln>
              <a:noFill/>
            </a:ln>
          </c:spPr>
          <c:invertIfNegative val="0"/>
          <c:cat>
            <c:strRef>
              <c:f>'20-9'!$L$16:$O$16</c:f>
              <c:strCache>
                <c:ptCount val="4"/>
                <c:pt idx="0">
                  <c:v>WI</c:v>
                </c:pt>
                <c:pt idx="1">
                  <c:v>RE</c:v>
                </c:pt>
                <c:pt idx="2">
                  <c:v>GPS</c:v>
                </c:pt>
                <c:pt idx="3">
                  <c:v>REAL</c:v>
                </c:pt>
              </c:strCache>
            </c:strRef>
          </c:cat>
          <c:val>
            <c:numRef>
              <c:f>'20-9'!$L$18:$O$18</c:f>
              <c:numCache>
                <c:formatCode>General</c:formatCode>
                <c:ptCount val="4"/>
                <c:pt idx="0">
                  <c:v>1900</c:v>
                </c:pt>
                <c:pt idx="2">
                  <c:v>1910</c:v>
                </c:pt>
                <c:pt idx="3">
                  <c:v>1940</c:v>
                </c:pt>
              </c:numCache>
            </c:numRef>
          </c:val>
          <c:extLst>
            <c:ext xmlns:c16="http://schemas.microsoft.com/office/drawing/2014/chart" uri="{C3380CC4-5D6E-409C-BE32-E72D297353CC}">
              <c16:uniqueId val="{00000001-41D6-489B-9696-DD2D31200AFC}"/>
            </c:ext>
          </c:extLst>
        </c:ser>
        <c:dLbls>
          <c:showLegendKey val="0"/>
          <c:showVal val="0"/>
          <c:showCatName val="0"/>
          <c:showSerName val="0"/>
          <c:showPercent val="0"/>
          <c:showBubbleSize val="0"/>
        </c:dLbls>
        <c:gapWidth val="219"/>
        <c:overlap val="-27"/>
        <c:axId val="798439864"/>
        <c:axId val="798445768"/>
      </c:barChart>
      <c:valAx>
        <c:axId val="79844576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39864"/>
        <c:crosses val="autoZero"/>
        <c:crossBetween val="between"/>
      </c:valAx>
      <c:catAx>
        <c:axId val="79843986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4576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'20-9'!$R$17:$V$17</c:f>
              <c:strCache>
                <c:ptCount val="5"/>
                <c:pt idx="0">
                  <c:v>WI</c:v>
                </c:pt>
                <c:pt idx="1">
                  <c:v>RE</c:v>
                </c:pt>
                <c:pt idx="2">
                  <c:v>GPS</c:v>
                </c:pt>
                <c:pt idx="3">
                  <c:v>GC</c:v>
                </c:pt>
                <c:pt idx="4">
                  <c:v>REAL</c:v>
                </c:pt>
              </c:strCache>
            </c:strRef>
          </c:cat>
          <c:val>
            <c:numRef>
              <c:f>'20-9'!$R$18:$V$18</c:f>
              <c:numCache>
                <c:formatCode>General</c:formatCode>
                <c:ptCount val="5"/>
                <c:pt idx="0">
                  <c:v>14.87</c:v>
                </c:pt>
                <c:pt idx="1">
                  <c:v>14.6</c:v>
                </c:pt>
                <c:pt idx="2">
                  <c:v>16.59</c:v>
                </c:pt>
                <c:pt idx="3">
                  <c:v>16.59</c:v>
                </c:pt>
                <c:pt idx="4">
                  <c:v>14.57</c:v>
                </c:pt>
              </c:numCache>
            </c:numRef>
          </c:val>
          <c:smooth val="0"/>
          <c:extLst>
            <c:ext xmlns:c16="http://schemas.microsoft.com/office/drawing/2014/chart" uri="{C3380CC4-5D6E-409C-BE32-E72D297353CC}">
              <c16:uniqueId val="{00000000-2224-478C-BAA6-ADC34E37AC71}"/>
            </c:ext>
          </c:extLst>
        </c:ser>
        <c:dLbls>
          <c:showLegendKey val="0"/>
          <c:showVal val="0"/>
          <c:showCatName val="0"/>
          <c:showSerName val="0"/>
          <c:showPercent val="0"/>
          <c:showBubbleSize val="0"/>
        </c:dLbls>
        <c:marker val="1"/>
        <c:smooth val="0"/>
        <c:axId val="798442160"/>
        <c:axId val="798448392"/>
      </c:lineChart>
      <c:valAx>
        <c:axId val="79844839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42160"/>
        <c:crosses val="autoZero"/>
        <c:crossBetween val="between"/>
      </c:valAx>
      <c:catAx>
        <c:axId val="798442160"/>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48392"/>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'3-10'!$C$21:$C$21</c:f>
              <c:strCache>
                <c:ptCount val="1"/>
                <c:pt idx="0">
                  <c:v>Des. pujant</c:v>
                </c:pt>
              </c:strCache>
            </c:strRef>
          </c:tx>
          <c:spPr>
            <a:solidFill>
              <a:srgbClr val="4472C4"/>
            </a:solidFill>
            <a:ln>
              <a:noFill/>
            </a:ln>
          </c:spPr>
          <c:invertIfNegative val="0"/>
          <c:cat>
            <c:strRef>
              <c:f>'3-10'!$D$20:$I$20</c:f>
              <c:strCache>
                <c:ptCount val="6"/>
                <c:pt idx="0">
                  <c:v>ST</c:v>
                </c:pt>
                <c:pt idx="1">
                  <c:v>OM</c:v>
                </c:pt>
                <c:pt idx="2">
                  <c:v>WI</c:v>
                </c:pt>
                <c:pt idx="3">
                  <c:v>RE</c:v>
                </c:pt>
                <c:pt idx="4">
                  <c:v>GPS</c:v>
                </c:pt>
                <c:pt idx="5">
                  <c:v>GC</c:v>
                </c:pt>
              </c:strCache>
            </c:strRef>
          </c:cat>
          <c:val>
            <c:numRef>
              <c:f>'3-10'!$D$21:$I$21</c:f>
              <c:numCache>
                <c:formatCode>General</c:formatCode>
                <c:ptCount val="6"/>
                <c:pt idx="0">
                  <c:v>337</c:v>
                </c:pt>
                <c:pt idx="1">
                  <c:v>335</c:v>
                </c:pt>
                <c:pt idx="2">
                  <c:v>440</c:v>
                </c:pt>
                <c:pt idx="3">
                  <c:v>599</c:v>
                </c:pt>
                <c:pt idx="4">
                  <c:v>599</c:v>
                </c:pt>
                <c:pt idx="5">
                  <c:v>599</c:v>
                </c:pt>
              </c:numCache>
            </c:numRef>
          </c:val>
          <c:extLst>
            <c:ext xmlns:c16="http://schemas.microsoft.com/office/drawing/2014/chart" uri="{C3380CC4-5D6E-409C-BE32-E72D297353CC}">
              <c16:uniqueId val="{00000000-7EC1-42CE-9781-9CDD31188070}"/>
            </c:ext>
          </c:extLst>
        </c:ser>
        <c:ser>
          <c:idx val="1"/>
          <c:order val="1"/>
          <c:tx>
            <c:strRef>
              <c:f>'3-10'!$C$22:$C$22</c:f>
              <c:strCache>
                <c:ptCount val="1"/>
                <c:pt idx="0">
                  <c:v>Des.baixant</c:v>
                </c:pt>
              </c:strCache>
            </c:strRef>
          </c:tx>
          <c:spPr>
            <a:solidFill>
              <a:srgbClr val="ED7D31"/>
            </a:solidFill>
            <a:ln>
              <a:noFill/>
            </a:ln>
          </c:spPr>
          <c:invertIfNegative val="0"/>
          <c:cat>
            <c:strRef>
              <c:f>'3-10'!$D$20:$I$20</c:f>
              <c:strCache>
                <c:ptCount val="6"/>
                <c:pt idx="0">
                  <c:v>ST</c:v>
                </c:pt>
                <c:pt idx="1">
                  <c:v>OM</c:v>
                </c:pt>
                <c:pt idx="2">
                  <c:v>WI</c:v>
                </c:pt>
                <c:pt idx="3">
                  <c:v>RE</c:v>
                </c:pt>
                <c:pt idx="4">
                  <c:v>GPS</c:v>
                </c:pt>
                <c:pt idx="5">
                  <c:v>GC</c:v>
                </c:pt>
              </c:strCache>
            </c:strRef>
          </c:cat>
          <c:val>
            <c:numRef>
              <c:f>'3-10'!$D$22:$I$22</c:f>
              <c:numCache>
                <c:formatCode>General</c:formatCode>
                <c:ptCount val="6"/>
                <c:pt idx="0">
                  <c:v>404</c:v>
                </c:pt>
                <c:pt idx="1">
                  <c:v>380</c:v>
                </c:pt>
                <c:pt idx="2">
                  <c:v>440</c:v>
                </c:pt>
                <c:pt idx="4">
                  <c:v>610</c:v>
                </c:pt>
                <c:pt idx="5">
                  <c:v>610</c:v>
                </c:pt>
              </c:numCache>
            </c:numRef>
          </c:val>
          <c:extLst>
            <c:ext xmlns:c16="http://schemas.microsoft.com/office/drawing/2014/chart" uri="{C3380CC4-5D6E-409C-BE32-E72D297353CC}">
              <c16:uniqueId val="{00000001-7EC1-42CE-9781-9CDD31188070}"/>
            </c:ext>
          </c:extLst>
        </c:ser>
        <c:dLbls>
          <c:showLegendKey val="0"/>
          <c:showVal val="0"/>
          <c:showCatName val="0"/>
          <c:showSerName val="0"/>
          <c:showPercent val="0"/>
          <c:showBubbleSize val="0"/>
        </c:dLbls>
        <c:gapWidth val="219"/>
        <c:overlap val="-27"/>
        <c:axId val="798439208"/>
        <c:axId val="798449048"/>
      </c:barChart>
      <c:valAx>
        <c:axId val="79844904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39208"/>
        <c:crosses val="autoZero"/>
        <c:crossBetween val="between"/>
      </c:valAx>
      <c:catAx>
        <c:axId val="79843920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4904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'3-10'!$K$22:$K$22</c:f>
              <c:strCache>
                <c:ptCount val="1"/>
                <c:pt idx="0">
                  <c:v>Alçada max</c:v>
                </c:pt>
              </c:strCache>
            </c:strRef>
          </c:tx>
          <c:spPr>
            <a:solidFill>
              <a:srgbClr val="4472C4"/>
            </a:solidFill>
            <a:ln>
              <a:noFill/>
            </a:ln>
          </c:spPr>
          <c:invertIfNegative val="0"/>
          <c:cat>
            <c:strRef>
              <c:f>'3-10'!$L$21:$Q$21</c:f>
              <c:strCache>
                <c:ptCount val="6"/>
                <c:pt idx="0">
                  <c:v>ST</c:v>
                </c:pt>
                <c:pt idx="1">
                  <c:v>OM</c:v>
                </c:pt>
                <c:pt idx="2">
                  <c:v>WI</c:v>
                </c:pt>
                <c:pt idx="3">
                  <c:v>RE</c:v>
                </c:pt>
                <c:pt idx="4">
                  <c:v>GPS</c:v>
                </c:pt>
                <c:pt idx="5">
                  <c:v>GC</c:v>
                </c:pt>
              </c:strCache>
            </c:strRef>
          </c:cat>
          <c:val>
            <c:numRef>
              <c:f>'3-10'!$L$22:$Q$22</c:f>
              <c:numCache>
                <c:formatCode>General</c:formatCode>
                <c:ptCount val="6"/>
                <c:pt idx="0">
                  <c:v>404</c:v>
                </c:pt>
                <c:pt idx="1">
                  <c:v>355</c:v>
                </c:pt>
                <c:pt idx="2">
                  <c:v>253</c:v>
                </c:pt>
                <c:pt idx="4">
                  <c:v>369</c:v>
                </c:pt>
                <c:pt idx="5">
                  <c:v>369</c:v>
                </c:pt>
              </c:numCache>
            </c:numRef>
          </c:val>
          <c:extLst>
            <c:ext xmlns:c16="http://schemas.microsoft.com/office/drawing/2014/chart" uri="{C3380CC4-5D6E-409C-BE32-E72D297353CC}">
              <c16:uniqueId val="{00000000-AE24-470F-BE0B-0A0D59E67959}"/>
            </c:ext>
          </c:extLst>
        </c:ser>
        <c:ser>
          <c:idx val="1"/>
          <c:order val="1"/>
          <c:tx>
            <c:strRef>
              <c:f>'3-10'!$K$23:$K$23</c:f>
              <c:strCache>
                <c:ptCount val="1"/>
                <c:pt idx="0">
                  <c:v>Alçada min</c:v>
                </c:pt>
              </c:strCache>
            </c:strRef>
          </c:tx>
          <c:spPr>
            <a:solidFill>
              <a:srgbClr val="ED7D31"/>
            </a:solidFill>
            <a:ln>
              <a:noFill/>
            </a:ln>
          </c:spPr>
          <c:invertIfNegative val="0"/>
          <c:cat>
            <c:strRef>
              <c:f>'3-10'!$L$21:$Q$21</c:f>
              <c:strCache>
                <c:ptCount val="6"/>
                <c:pt idx="0">
                  <c:v>ST</c:v>
                </c:pt>
                <c:pt idx="1">
                  <c:v>OM</c:v>
                </c:pt>
                <c:pt idx="2">
                  <c:v>WI</c:v>
                </c:pt>
                <c:pt idx="3">
                  <c:v>RE</c:v>
                </c:pt>
                <c:pt idx="4">
                  <c:v>GPS</c:v>
                </c:pt>
                <c:pt idx="5">
                  <c:v>GC</c:v>
                </c:pt>
              </c:strCache>
            </c:strRef>
          </c:cat>
          <c:val>
            <c:numRef>
              <c:f>'3-10'!$L$23:$Q$23</c:f>
              <c:numCache>
                <c:formatCode>General</c:formatCode>
                <c:ptCount val="6"/>
                <c:pt idx="0">
                  <c:v>162</c:v>
                </c:pt>
                <c:pt idx="1">
                  <c:v>113</c:v>
                </c:pt>
                <c:pt idx="2">
                  <c:v>123</c:v>
                </c:pt>
                <c:pt idx="4">
                  <c:v>99</c:v>
                </c:pt>
                <c:pt idx="5">
                  <c:v>99</c:v>
                </c:pt>
              </c:numCache>
            </c:numRef>
          </c:val>
          <c:extLst>
            <c:ext xmlns:c16="http://schemas.microsoft.com/office/drawing/2014/chart" uri="{C3380CC4-5D6E-409C-BE32-E72D297353CC}">
              <c16:uniqueId val="{00000001-AE24-470F-BE0B-0A0D59E67959}"/>
            </c:ext>
          </c:extLst>
        </c:ser>
        <c:dLbls>
          <c:showLegendKey val="0"/>
          <c:showVal val="0"/>
          <c:showCatName val="0"/>
          <c:showSerName val="0"/>
          <c:showPercent val="0"/>
          <c:showBubbleSize val="0"/>
        </c:dLbls>
        <c:gapWidth val="219"/>
        <c:overlap val="-27"/>
        <c:axId val="798454296"/>
        <c:axId val="798448064"/>
      </c:barChart>
      <c:valAx>
        <c:axId val="79844806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54296"/>
        <c:crosses val="autoZero"/>
        <c:crossBetween val="between"/>
      </c:valAx>
      <c:catAx>
        <c:axId val="79845429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4806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cked"/>
        <c:varyColors val="0"/>
        <c:ser>
          <c:idx val="0"/>
          <c:order val="0"/>
          <c:spPr>
            <a:ln w="28437" cap="rnd">
              <a:solidFill>
                <a:srgbClr val="4472C4"/>
              </a:solidFill>
              <a:prstDash val="solid"/>
              <a:round/>
            </a:ln>
          </c:spPr>
          <c:marker>
            <c:symbol val="circle"/>
            <c:size val="5"/>
          </c:marker>
          <c:cat>
            <c:strRef>
              <c:f>'3-10'!$R$22:$X$22</c:f>
              <c:strCache>
                <c:ptCount val="7"/>
                <c:pt idx="0">
                  <c:v>ST</c:v>
                </c:pt>
                <c:pt idx="1">
                  <c:v>OM</c:v>
                </c:pt>
                <c:pt idx="2">
                  <c:v>WI</c:v>
                </c:pt>
                <c:pt idx="3">
                  <c:v>RE</c:v>
                </c:pt>
                <c:pt idx="4">
                  <c:v>GPS</c:v>
                </c:pt>
                <c:pt idx="5">
                  <c:v>GC</c:v>
                </c:pt>
                <c:pt idx="6">
                  <c:v>REAL</c:v>
                </c:pt>
              </c:strCache>
            </c:strRef>
          </c:cat>
          <c:val>
            <c:numRef>
              <c:f>'3-10'!$R$23:$X$23</c:f>
              <c:numCache>
                <c:formatCode>General</c:formatCode>
                <c:ptCount val="7"/>
                <c:pt idx="0">
                  <c:v>30.93</c:v>
                </c:pt>
                <c:pt idx="1">
                  <c:v>30.55</c:v>
                </c:pt>
                <c:pt idx="2">
                  <c:v>31.23</c:v>
                </c:pt>
                <c:pt idx="3">
                  <c:v>30.3</c:v>
                </c:pt>
                <c:pt idx="4">
                  <c:v>31.28</c:v>
                </c:pt>
                <c:pt idx="5">
                  <c:v>31.28</c:v>
                </c:pt>
                <c:pt idx="6">
                  <c:v>30.29</c:v>
                </c:pt>
              </c:numCache>
            </c:numRef>
          </c:val>
          <c:smooth val="0"/>
          <c:extLst>
            <c:ext xmlns:c16="http://schemas.microsoft.com/office/drawing/2014/chart" uri="{C3380CC4-5D6E-409C-BE32-E72D297353CC}">
              <c16:uniqueId val="{00000000-02F6-48EF-A956-0AF4874DC818}"/>
            </c:ext>
          </c:extLst>
        </c:ser>
        <c:dLbls>
          <c:showLegendKey val="0"/>
          <c:showVal val="0"/>
          <c:showCatName val="0"/>
          <c:showSerName val="0"/>
          <c:showPercent val="0"/>
          <c:showBubbleSize val="0"/>
        </c:dLbls>
        <c:marker val="1"/>
        <c:smooth val="0"/>
        <c:axId val="798471352"/>
        <c:axId val="798473320"/>
      </c:lineChart>
      <c:valAx>
        <c:axId val="79847332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71352"/>
        <c:crosses val="autoZero"/>
        <c:crossBetween val="between"/>
      </c:valAx>
      <c:catAx>
        <c:axId val="798471352"/>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798473320"/>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strRef>
              <c:f>'10-10'!$C$21:$C$21</c:f>
              <c:strCache>
                <c:ptCount val="1"/>
                <c:pt idx="0">
                  <c:v>Des. pujant</c:v>
                </c:pt>
              </c:strCache>
            </c:strRef>
          </c:tx>
          <c:spPr>
            <a:solidFill>
              <a:srgbClr val="4472C4"/>
            </a:solidFill>
            <a:ln>
              <a:noFill/>
            </a:ln>
          </c:spPr>
          <c:invertIfNegative val="0"/>
          <c:cat>
            <c:strRef>
              <c:f>'10-10'!$D$20:$G$20</c:f>
              <c:strCache>
                <c:ptCount val="4"/>
                <c:pt idx="0">
                  <c:v>ST</c:v>
                </c:pt>
                <c:pt idx="1">
                  <c:v>OM</c:v>
                </c:pt>
                <c:pt idx="2">
                  <c:v>WI</c:v>
                </c:pt>
                <c:pt idx="3">
                  <c:v>GPS</c:v>
                </c:pt>
              </c:strCache>
            </c:strRef>
          </c:cat>
          <c:val>
            <c:numRef>
              <c:f>'10-10'!$D$21:$G$21</c:f>
              <c:numCache>
                <c:formatCode>General</c:formatCode>
                <c:ptCount val="4"/>
                <c:pt idx="0">
                  <c:v>787</c:v>
                </c:pt>
                <c:pt idx="1">
                  <c:v>797</c:v>
                </c:pt>
                <c:pt idx="2">
                  <c:v>863</c:v>
                </c:pt>
                <c:pt idx="3">
                  <c:v>900</c:v>
                </c:pt>
              </c:numCache>
            </c:numRef>
          </c:val>
          <c:extLst>
            <c:ext xmlns:c16="http://schemas.microsoft.com/office/drawing/2014/chart" uri="{C3380CC4-5D6E-409C-BE32-E72D297353CC}">
              <c16:uniqueId val="{00000000-D20A-405C-A3B9-F24362D9AB07}"/>
            </c:ext>
          </c:extLst>
        </c:ser>
        <c:ser>
          <c:idx val="1"/>
          <c:order val="1"/>
          <c:tx>
            <c:strRef>
              <c:f>'10-10'!$C$22:$C$22</c:f>
              <c:strCache>
                <c:ptCount val="1"/>
                <c:pt idx="0">
                  <c:v>Des.baixant</c:v>
                </c:pt>
              </c:strCache>
            </c:strRef>
          </c:tx>
          <c:spPr>
            <a:solidFill>
              <a:srgbClr val="ED7D31"/>
            </a:solidFill>
            <a:ln>
              <a:noFill/>
            </a:ln>
          </c:spPr>
          <c:invertIfNegative val="0"/>
          <c:cat>
            <c:strRef>
              <c:f>'10-10'!$D$20:$G$20</c:f>
              <c:strCache>
                <c:ptCount val="4"/>
                <c:pt idx="0">
                  <c:v>ST</c:v>
                </c:pt>
                <c:pt idx="1">
                  <c:v>OM</c:v>
                </c:pt>
                <c:pt idx="2">
                  <c:v>WI</c:v>
                </c:pt>
                <c:pt idx="3">
                  <c:v>GPS</c:v>
                </c:pt>
              </c:strCache>
            </c:strRef>
          </c:cat>
          <c:val>
            <c:numRef>
              <c:f>'10-10'!$D$22:$G$22</c:f>
              <c:numCache>
                <c:formatCode>General</c:formatCode>
                <c:ptCount val="4"/>
                <c:pt idx="0">
                  <c:v>537</c:v>
                </c:pt>
                <c:pt idx="1">
                  <c:v>543</c:v>
                </c:pt>
                <c:pt idx="2">
                  <c:v>634</c:v>
                </c:pt>
                <c:pt idx="3">
                  <c:v>674</c:v>
                </c:pt>
              </c:numCache>
            </c:numRef>
          </c:val>
          <c:extLst>
            <c:ext xmlns:c16="http://schemas.microsoft.com/office/drawing/2014/chart" uri="{C3380CC4-5D6E-409C-BE32-E72D297353CC}">
              <c16:uniqueId val="{00000001-D20A-405C-A3B9-F24362D9AB07}"/>
            </c:ext>
          </c:extLst>
        </c:ser>
        <c:dLbls>
          <c:showLegendKey val="0"/>
          <c:showVal val="0"/>
          <c:showCatName val="0"/>
          <c:showSerName val="0"/>
          <c:showPercent val="0"/>
          <c:showBubbleSize val="0"/>
        </c:dLbls>
        <c:gapWidth val="219"/>
        <c:overlap val="-27"/>
        <c:axId val="424122448"/>
        <c:axId val="424133928"/>
      </c:barChart>
      <c:valAx>
        <c:axId val="42413392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22448"/>
        <c:crosses val="autoZero"/>
        <c:crossBetween val="between"/>
      </c:valAx>
      <c:catAx>
        <c:axId val="424122448"/>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4133928"/>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strRef>
              <c:f>'10-10'!$K$22:$K$22</c:f>
              <c:strCache>
                <c:ptCount val="1"/>
                <c:pt idx="0">
                  <c:v>Alçada max</c:v>
                </c:pt>
              </c:strCache>
            </c:strRef>
          </c:tx>
          <c:spPr>
            <a:solidFill>
              <a:srgbClr val="4472C4"/>
            </a:solidFill>
            <a:ln>
              <a:noFill/>
            </a:ln>
          </c:spPr>
          <c:invertIfNegative val="0"/>
          <c:cat>
            <c:strRef>
              <c:f>'10-10'!$L$21:$P$21</c:f>
              <c:strCache>
                <c:ptCount val="5"/>
                <c:pt idx="0">
                  <c:v>ST</c:v>
                </c:pt>
                <c:pt idx="1">
                  <c:v>OM</c:v>
                </c:pt>
                <c:pt idx="2">
                  <c:v>WI</c:v>
                </c:pt>
                <c:pt idx="3">
                  <c:v>GPS</c:v>
                </c:pt>
                <c:pt idx="4">
                  <c:v>REAL</c:v>
                </c:pt>
              </c:strCache>
            </c:strRef>
          </c:cat>
          <c:val>
            <c:numRef>
              <c:f>'10-10'!$L$22:$P$22</c:f>
              <c:numCache>
                <c:formatCode>General</c:formatCode>
                <c:ptCount val="5"/>
                <c:pt idx="0">
                  <c:v>2882</c:v>
                </c:pt>
                <c:pt idx="1">
                  <c:v>2830</c:v>
                </c:pt>
                <c:pt idx="2">
                  <c:v>2832</c:v>
                </c:pt>
                <c:pt idx="3">
                  <c:v>2832</c:v>
                </c:pt>
                <c:pt idx="4">
                  <c:v>2834</c:v>
                </c:pt>
              </c:numCache>
            </c:numRef>
          </c:val>
          <c:extLst>
            <c:ext xmlns:c16="http://schemas.microsoft.com/office/drawing/2014/chart" uri="{C3380CC4-5D6E-409C-BE32-E72D297353CC}">
              <c16:uniqueId val="{00000000-207A-4F0F-9F19-859FD3A7F9B0}"/>
            </c:ext>
          </c:extLst>
        </c:ser>
        <c:ser>
          <c:idx val="1"/>
          <c:order val="1"/>
          <c:tx>
            <c:strRef>
              <c:f>'10-10'!$K$23:$K$23</c:f>
              <c:strCache>
                <c:ptCount val="1"/>
                <c:pt idx="0">
                  <c:v>Alçada min</c:v>
                </c:pt>
              </c:strCache>
            </c:strRef>
          </c:tx>
          <c:spPr>
            <a:solidFill>
              <a:srgbClr val="ED7D31"/>
            </a:solidFill>
            <a:ln>
              <a:noFill/>
            </a:ln>
          </c:spPr>
          <c:invertIfNegative val="0"/>
          <c:cat>
            <c:strRef>
              <c:f>'10-10'!$L$21:$P$21</c:f>
              <c:strCache>
                <c:ptCount val="5"/>
                <c:pt idx="0">
                  <c:v>ST</c:v>
                </c:pt>
                <c:pt idx="1">
                  <c:v>OM</c:v>
                </c:pt>
                <c:pt idx="2">
                  <c:v>WI</c:v>
                </c:pt>
                <c:pt idx="3">
                  <c:v>GPS</c:v>
                </c:pt>
                <c:pt idx="4">
                  <c:v>REAL</c:v>
                </c:pt>
              </c:strCache>
            </c:strRef>
          </c:cat>
          <c:val>
            <c:numRef>
              <c:f>'10-10'!$L$23:$P$23</c:f>
              <c:numCache>
                <c:formatCode>General</c:formatCode>
                <c:ptCount val="5"/>
                <c:pt idx="0">
                  <c:v>2190</c:v>
                </c:pt>
                <c:pt idx="1">
                  <c:v>2137</c:v>
                </c:pt>
                <c:pt idx="2">
                  <c:v>2142</c:v>
                </c:pt>
                <c:pt idx="3">
                  <c:v>2129</c:v>
                </c:pt>
                <c:pt idx="4">
                  <c:v>2129</c:v>
                </c:pt>
              </c:numCache>
            </c:numRef>
          </c:val>
          <c:extLst>
            <c:ext xmlns:c16="http://schemas.microsoft.com/office/drawing/2014/chart" uri="{C3380CC4-5D6E-409C-BE32-E72D297353CC}">
              <c16:uniqueId val="{00000001-207A-4F0F-9F19-859FD3A7F9B0}"/>
            </c:ext>
          </c:extLst>
        </c:ser>
        <c:dLbls>
          <c:showLegendKey val="0"/>
          <c:showVal val="0"/>
          <c:showCatName val="0"/>
          <c:showSerName val="0"/>
          <c:showPercent val="0"/>
          <c:showBubbleSize val="0"/>
        </c:dLbls>
        <c:gapWidth val="219"/>
        <c:overlap val="-27"/>
        <c:axId val="800139096"/>
        <c:axId val="800148280"/>
      </c:barChart>
      <c:valAx>
        <c:axId val="80014828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39096"/>
        <c:crosses val="autoZero"/>
        <c:crossBetween val="between"/>
      </c:valAx>
      <c:catAx>
        <c:axId val="80013909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4828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'10-10'!$R$22:$V$22</c:f>
              <c:strCache>
                <c:ptCount val="5"/>
                <c:pt idx="0">
                  <c:v>ST</c:v>
                </c:pt>
                <c:pt idx="1">
                  <c:v>OM</c:v>
                </c:pt>
                <c:pt idx="2">
                  <c:v>WI</c:v>
                </c:pt>
                <c:pt idx="3">
                  <c:v>GPS</c:v>
                </c:pt>
                <c:pt idx="4">
                  <c:v>REAL</c:v>
                </c:pt>
              </c:strCache>
            </c:strRef>
          </c:cat>
          <c:val>
            <c:numRef>
              <c:f>'10-10'!$R$23:$V$23</c:f>
              <c:numCache>
                <c:formatCode>General</c:formatCode>
                <c:ptCount val="5"/>
                <c:pt idx="0">
                  <c:v>11.92</c:v>
                </c:pt>
                <c:pt idx="1">
                  <c:v>10.78</c:v>
                </c:pt>
                <c:pt idx="2">
                  <c:v>11.36</c:v>
                </c:pt>
                <c:pt idx="3">
                  <c:v>11.47</c:v>
                </c:pt>
                <c:pt idx="4">
                  <c:v>11.13</c:v>
                </c:pt>
              </c:numCache>
            </c:numRef>
          </c:val>
          <c:smooth val="0"/>
          <c:extLst>
            <c:ext xmlns:c16="http://schemas.microsoft.com/office/drawing/2014/chart" uri="{C3380CC4-5D6E-409C-BE32-E72D297353CC}">
              <c16:uniqueId val="{00000000-EBAE-4D79-87B1-23296900A5FC}"/>
            </c:ext>
          </c:extLst>
        </c:ser>
        <c:dLbls>
          <c:showLegendKey val="0"/>
          <c:showVal val="0"/>
          <c:showCatName val="0"/>
          <c:showSerName val="0"/>
          <c:showPercent val="0"/>
          <c:showBubbleSize val="0"/>
        </c:dLbls>
        <c:marker val="1"/>
        <c:smooth val="0"/>
        <c:axId val="800147624"/>
        <c:axId val="800140408"/>
      </c:lineChart>
      <c:valAx>
        <c:axId val="80014040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47624"/>
        <c:crosses val="autoZero"/>
        <c:crossBetween val="between"/>
      </c:valAx>
      <c:catAx>
        <c:axId val="80014762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4040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 % ALÇADES</a:t>
            </a:r>
          </a:p>
        </c:rich>
      </c:tx>
      <c:overlay val="0"/>
      <c:spPr>
        <a:noFill/>
        <a:ln>
          <a:noFill/>
        </a:ln>
      </c:spPr>
    </c:title>
    <c:autoTitleDeleted val="0"/>
    <c:plotArea>
      <c:layout/>
      <c:radarChart>
        <c:radarStyle val="marker"/>
        <c:varyColors val="0"/>
        <c:ser>
          <c:idx val="0"/>
          <c:order val="0"/>
          <c:tx>
            <c:strRef>
              <c:f>'10-10'!$V$20:$V$20</c:f>
              <c:strCache>
                <c:ptCount val="1"/>
                <c:pt idx="0">
                  <c:v>Alç. max</c:v>
                </c:pt>
              </c:strCache>
            </c:strRef>
          </c:tx>
          <c:spPr>
            <a:ln w="28437" cap="rnd">
              <a:solidFill>
                <a:srgbClr val="4472C4"/>
              </a:solidFill>
              <a:prstDash val="solid"/>
              <a:round/>
            </a:ln>
          </c:spPr>
          <c:marker>
            <c:symbol val="circle"/>
            <c:size val="5"/>
          </c:marke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'10-10'!$W$19:$AA$19</c:f>
              <c:strCache>
                <c:ptCount val="5"/>
                <c:pt idx="0">
                  <c:v>ST</c:v>
                </c:pt>
                <c:pt idx="1">
                  <c:v>OM</c:v>
                </c:pt>
                <c:pt idx="2">
                  <c:v>WI</c:v>
                </c:pt>
                <c:pt idx="3">
                  <c:v>GPS</c:v>
                </c:pt>
                <c:pt idx="4">
                  <c:v>REAL</c:v>
                </c:pt>
              </c:strCache>
            </c:strRef>
          </c:cat>
          <c:val>
            <c:numRef>
              <c:f>'10-10'!$W$20:$AA$20</c:f>
              <c:numCache>
                <c:formatCode>General</c:formatCode>
                <c:ptCount val="5"/>
                <c:pt idx="0">
                  <c:v>1.69</c:v>
                </c:pt>
                <c:pt idx="1">
                  <c:v>-0.14000000000000001</c:v>
                </c:pt>
                <c:pt idx="2">
                  <c:v>-7.0000000000000007E-2</c:v>
                </c:pt>
                <c:pt idx="3">
                  <c:v>-7.0000000000000007E-2</c:v>
                </c:pt>
                <c:pt idx="4">
                  <c:v>0</c:v>
                </c:pt>
              </c:numCache>
            </c:numRef>
          </c:val>
          <c:extLst>
            <c:ext xmlns:c16="http://schemas.microsoft.com/office/drawing/2014/chart" uri="{C3380CC4-5D6E-409C-BE32-E72D297353CC}">
              <c16:uniqueId val="{00000000-0603-4450-A97C-5D04A9FEAC84}"/>
            </c:ext>
          </c:extLst>
        </c:ser>
        <c:ser>
          <c:idx val="1"/>
          <c:order val="1"/>
          <c:tx>
            <c:strRef>
              <c:f>'10-10'!$V$21:$V$21</c:f>
              <c:strCache>
                <c:ptCount val="1"/>
                <c:pt idx="0">
                  <c:v>Alç. mín</c:v>
                </c:pt>
              </c:strCache>
            </c:strRef>
          </c:tx>
          <c:spPr>
            <a:ln w="28437" cap="rnd">
              <a:solidFill>
                <a:srgbClr val="ED7D31"/>
              </a:solidFill>
              <a:prstDash val="solid"/>
              <a:round/>
            </a:ln>
          </c:spPr>
          <c:marker>
            <c:symbol val="circle"/>
            <c:size val="5"/>
          </c:marker>
          <c:dLbls>
            <c:numFmt formatCode="General" sourceLinked="0"/>
            <c:spPr>
              <a:noFill/>
              <a:ln>
                <a:noFill/>
              </a:ln>
              <a:effectLst/>
            </c:spPr>
            <c:txPr>
              <a:bodyPr lIns="0" tIns="0" rIns="0" bIns="0"/>
              <a:lstStyle/>
              <a:p>
                <a:pPr marL="0" marR="0" indent="0" algn="ctr" defTabSz="914400" fontAlgn="auto" hangingPunct="1">
                  <a:lnSpc>
                    <a:spcPct val="100000"/>
                  </a:lnSpc>
                  <a:spcBef>
                    <a:spcPts val="0"/>
                  </a:spcBef>
                  <a:spcAft>
                    <a:spcPts val="0"/>
                  </a:spcAft>
                  <a:tabLst/>
                  <a:defRPr sz="900" b="0" i="0" u="none" strike="noStrike" kern="1200" baseline="0">
                    <a:solidFill>
                      <a:srgbClr val="404040"/>
                    </a:solidFill>
                    <a:latin typeface="Calibri"/>
                  </a:defRPr>
                </a:pPr>
                <a:endParaRPr lang="ca-ES"/>
              </a:p>
            </c:txPr>
            <c:showLegendKey val="0"/>
            <c:showVal val="1"/>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'10-10'!$W$19:$AA$19</c:f>
              <c:strCache>
                <c:ptCount val="5"/>
                <c:pt idx="0">
                  <c:v>ST</c:v>
                </c:pt>
                <c:pt idx="1">
                  <c:v>OM</c:v>
                </c:pt>
                <c:pt idx="2">
                  <c:v>WI</c:v>
                </c:pt>
                <c:pt idx="3">
                  <c:v>GPS</c:v>
                </c:pt>
                <c:pt idx="4">
                  <c:v>REAL</c:v>
                </c:pt>
              </c:strCache>
            </c:strRef>
          </c:cat>
          <c:val>
            <c:numRef>
              <c:f>'10-10'!$W$21:$AA$21</c:f>
              <c:numCache>
                <c:formatCode>General</c:formatCode>
                <c:ptCount val="5"/>
                <c:pt idx="0">
                  <c:v>2.87</c:v>
                </c:pt>
                <c:pt idx="1">
                  <c:v>0.61</c:v>
                </c:pt>
                <c:pt idx="2">
                  <c:v>0.61</c:v>
                </c:pt>
                <c:pt idx="3">
                  <c:v>0</c:v>
                </c:pt>
                <c:pt idx="4">
                  <c:v>0</c:v>
                </c:pt>
              </c:numCache>
            </c:numRef>
          </c:val>
          <c:extLst>
            <c:ext xmlns:c16="http://schemas.microsoft.com/office/drawing/2014/chart" uri="{C3380CC4-5D6E-409C-BE32-E72D297353CC}">
              <c16:uniqueId val="{00000001-0603-4450-A97C-5D04A9FEAC84}"/>
            </c:ext>
          </c:extLst>
        </c:ser>
        <c:dLbls>
          <c:showLegendKey val="0"/>
          <c:showVal val="0"/>
          <c:showCatName val="0"/>
          <c:showSerName val="0"/>
          <c:showPercent val="0"/>
          <c:showBubbleSize val="0"/>
        </c:dLbls>
        <c:axId val="800141064"/>
        <c:axId val="800145328"/>
      </c:radarChart>
      <c:valAx>
        <c:axId val="800145328"/>
        <c:scaling>
          <c:orientation val="minMax"/>
        </c:scaling>
        <c:delete val="0"/>
        <c:axPos val="l"/>
        <c:majorGridlines>
          <c:spPr>
            <a:ln w="9363" cap="flat">
              <a:solidFill>
                <a:srgbClr val="D9D9D9"/>
              </a:solidFill>
              <a:prstDash val="solid"/>
              <a:round/>
            </a:ln>
          </c:spPr>
        </c:majorGridlines>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41064"/>
        <c:crosses val="autoZero"/>
        <c:crossBetween val="between"/>
      </c:valAx>
      <c:catAx>
        <c:axId val="80014106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45328"/>
        <c:crossesAt val="0"/>
        <c:auto val="1"/>
        <c:lblAlgn val="ctr"/>
        <c:lblOffset val="100"/>
        <c:noMultiLvlLbl val="0"/>
      </c:catAx>
      <c:spPr>
        <a:noFill/>
        <a:ln>
          <a:noFill/>
        </a:ln>
      </c:spPr>
    </c:plotArea>
    <c:legend>
      <c:legendPos val="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'26-5'!$R$14:$U$14</c:f>
              <c:strCache>
                <c:ptCount val="4"/>
                <c:pt idx="0">
                  <c:v>ST</c:v>
                </c:pt>
                <c:pt idx="1">
                  <c:v>OM</c:v>
                </c:pt>
                <c:pt idx="2">
                  <c:v>WI</c:v>
                </c:pt>
                <c:pt idx="3">
                  <c:v>REAL</c:v>
                </c:pt>
              </c:strCache>
            </c:strRef>
          </c:cat>
          <c:val>
            <c:numRef>
              <c:f>'26-5'!$R$15:$U$15</c:f>
              <c:numCache>
                <c:formatCode>General</c:formatCode>
                <c:ptCount val="4"/>
                <c:pt idx="0">
                  <c:v>16.43</c:v>
                </c:pt>
                <c:pt idx="1">
                  <c:v>15.91</c:v>
                </c:pt>
                <c:pt idx="2">
                  <c:v>16.53</c:v>
                </c:pt>
                <c:pt idx="3">
                  <c:v>15.96</c:v>
                </c:pt>
              </c:numCache>
            </c:numRef>
          </c:val>
          <c:smooth val="0"/>
          <c:extLst>
            <c:ext xmlns:c16="http://schemas.microsoft.com/office/drawing/2014/chart" uri="{C3380CC4-5D6E-409C-BE32-E72D297353CC}">
              <c16:uniqueId val="{00000000-D807-4123-85F0-A622897CA4AA}"/>
            </c:ext>
          </c:extLst>
        </c:ser>
        <c:dLbls>
          <c:showLegendKey val="0"/>
          <c:showVal val="0"/>
          <c:showCatName val="0"/>
          <c:showSerName val="0"/>
          <c:showPercent val="0"/>
          <c:showBubbleSize val="0"/>
        </c:dLbls>
        <c:marker val="1"/>
        <c:smooth val="0"/>
        <c:axId val="420447536"/>
        <c:axId val="420444256"/>
      </c:lineChart>
      <c:valAx>
        <c:axId val="42044425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47536"/>
        <c:crosses val="autoZero"/>
        <c:crossBetween val="between"/>
      </c:valAx>
      <c:catAx>
        <c:axId val="42044753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420444256"/>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DESNIVELLS</a:t>
            </a:r>
          </a:p>
        </c:rich>
      </c:tx>
      <c:overlay val="0"/>
      <c:spPr>
        <a:noFill/>
        <a:ln>
          <a:noFill/>
        </a:ln>
      </c:spPr>
    </c:title>
    <c:autoTitleDeleted val="0"/>
    <c:plotArea>
      <c:layout/>
      <c:barChart>
        <c:barDir val="col"/>
        <c:grouping val="clustered"/>
        <c:varyColors val="0"/>
        <c:ser>
          <c:idx val="0"/>
          <c:order val="0"/>
          <c:tx>
            <c:v>#¡REF!</c:v>
          </c:tx>
          <c:spPr>
            <a:solidFill>
              <a:srgbClr val="4472C4"/>
            </a:solidFill>
            <a:ln>
              <a:noFill/>
            </a:ln>
          </c:spPr>
          <c:invertIfNegative val="0"/>
          <c:cat>
            <c:strLit>
              <c:ptCount val="2"/>
              <c:pt idx="0">
                <c:v>WI</c:v>
              </c:pt>
              <c:pt idx="1">
                <c:v>GPS</c:v>
              </c:pt>
            </c:strLit>
          </c:cat>
          <c:val>
            <c:numLit>
              <c:formatCode>General</c:formatCode>
              <c:ptCount val="2"/>
              <c:pt idx="0">
                <c:v>1</c:v>
              </c:pt>
              <c:pt idx="1">
                <c:v>0</c:v>
              </c:pt>
            </c:numLit>
          </c:val>
          <c:extLst>
            <c:ext xmlns:c16="http://schemas.microsoft.com/office/drawing/2014/chart" uri="{C3380CC4-5D6E-409C-BE32-E72D297353CC}">
              <c16:uniqueId val="{00000000-8908-4938-A27C-2B91B8321EA5}"/>
            </c:ext>
          </c:extLst>
        </c:ser>
        <c:ser>
          <c:idx val="1"/>
          <c:order val="1"/>
          <c:tx>
            <c:v>Des.baixant</c:v>
          </c:tx>
          <c:spPr>
            <a:solidFill>
              <a:srgbClr val="ED7D31"/>
            </a:solidFill>
            <a:ln>
              <a:noFill/>
            </a:ln>
          </c:spPr>
          <c:invertIfNegative val="0"/>
          <c:cat>
            <c:strLit>
              <c:ptCount val="2"/>
              <c:pt idx="0">
                <c:v>WI</c:v>
              </c:pt>
              <c:pt idx="1">
                <c:v>GPS</c:v>
              </c:pt>
            </c:strLit>
          </c:cat>
          <c:val>
            <c:numLit>
              <c:formatCode>General</c:formatCode>
              <c:ptCount val="2"/>
              <c:pt idx="0">
                <c:v>630</c:v>
              </c:pt>
              <c:pt idx="1">
                <c:v>688</c:v>
              </c:pt>
            </c:numLit>
          </c:val>
          <c:extLst>
            <c:ext xmlns:c16="http://schemas.microsoft.com/office/drawing/2014/chart" uri="{C3380CC4-5D6E-409C-BE32-E72D297353CC}">
              <c16:uniqueId val="{00000001-8908-4938-A27C-2B91B8321EA5}"/>
            </c:ext>
          </c:extLst>
        </c:ser>
        <c:dLbls>
          <c:showLegendKey val="0"/>
          <c:showVal val="0"/>
          <c:showCatName val="0"/>
          <c:showSerName val="0"/>
          <c:showPercent val="0"/>
          <c:showBubbleSize val="0"/>
        </c:dLbls>
        <c:gapWidth val="219"/>
        <c:overlap val="-27"/>
        <c:axId val="800150576"/>
        <c:axId val="800155824"/>
      </c:barChart>
      <c:valAx>
        <c:axId val="80015582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50576"/>
        <c:crosses val="autoZero"/>
        <c:crossBetween val="between"/>
      </c:valAx>
      <c:catAx>
        <c:axId val="80015057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55824"/>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ALÇADES</a:t>
            </a:r>
          </a:p>
        </c:rich>
      </c:tx>
      <c:overlay val="0"/>
      <c:spPr>
        <a:noFill/>
        <a:ln>
          <a:noFill/>
        </a:ln>
      </c:spPr>
    </c:title>
    <c:autoTitleDeleted val="0"/>
    <c:plotArea>
      <c:layout/>
      <c:barChart>
        <c:barDir val="col"/>
        <c:grouping val="clustered"/>
        <c:varyColors val="0"/>
        <c:ser>
          <c:idx val="0"/>
          <c:order val="0"/>
          <c:tx>
            <c:v>Alçada max</c:v>
          </c:tx>
          <c:spPr>
            <a:solidFill>
              <a:srgbClr val="4472C4"/>
            </a:solidFill>
            <a:ln>
              <a:noFill/>
            </a:ln>
          </c:spPr>
          <c:invertIfNegative val="0"/>
          <c:cat>
            <c:strLit>
              <c:ptCount val="2"/>
              <c:pt idx="0">
                <c:v>#¡REF!</c:v>
              </c:pt>
            </c:strLit>
          </c:cat>
          <c:val>
            <c:numLit>
              <c:formatCode>General</c:formatCode>
              <c:ptCount val="2"/>
              <c:pt idx="0">
                <c:v>1023</c:v>
              </c:pt>
              <c:pt idx="1">
                <c:v>1061</c:v>
              </c:pt>
            </c:numLit>
          </c:val>
          <c:extLst>
            <c:ext xmlns:c16="http://schemas.microsoft.com/office/drawing/2014/chart" uri="{C3380CC4-5D6E-409C-BE32-E72D297353CC}">
              <c16:uniqueId val="{00000000-2255-4FE6-93F2-0FF9396EFE9A}"/>
            </c:ext>
          </c:extLst>
        </c:ser>
        <c:ser>
          <c:idx val="1"/>
          <c:order val="1"/>
          <c:tx>
            <c:v>Alçada min</c:v>
          </c:tx>
          <c:spPr>
            <a:solidFill>
              <a:srgbClr val="ED7D31"/>
            </a:solidFill>
            <a:ln>
              <a:noFill/>
            </a:ln>
          </c:spPr>
          <c:invertIfNegative val="0"/>
          <c:cat>
            <c:strLit>
              <c:ptCount val="2"/>
              <c:pt idx="0">
                <c:v>#¡REF!</c:v>
              </c:pt>
            </c:strLit>
          </c:cat>
          <c:val>
            <c:numLit>
              <c:formatCode>General</c:formatCode>
              <c:ptCount val="2"/>
              <c:pt idx="0">
                <c:v>622</c:v>
              </c:pt>
              <c:pt idx="1">
                <c:v>662</c:v>
              </c:pt>
            </c:numLit>
          </c:val>
          <c:extLst>
            <c:ext xmlns:c16="http://schemas.microsoft.com/office/drawing/2014/chart" uri="{C3380CC4-5D6E-409C-BE32-E72D297353CC}">
              <c16:uniqueId val="{00000001-2255-4FE6-93F2-0FF9396EFE9A}"/>
            </c:ext>
          </c:extLst>
        </c:ser>
        <c:dLbls>
          <c:showLegendKey val="0"/>
          <c:showVal val="0"/>
          <c:showCatName val="0"/>
          <c:showSerName val="0"/>
          <c:showPercent val="0"/>
          <c:showBubbleSize val="0"/>
        </c:dLbls>
        <c:gapWidth val="219"/>
        <c:overlap val="-27"/>
        <c:axId val="800153856"/>
        <c:axId val="800159760"/>
      </c:barChart>
      <c:valAx>
        <c:axId val="800159760"/>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53856"/>
        <c:crosses val="autoZero"/>
        <c:crossBetween val="between"/>
      </c:valAx>
      <c:catAx>
        <c:axId val="800153856"/>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59760"/>
        <c:crossesAt val="0"/>
        <c:auto val="1"/>
        <c:lblAlgn val="ctr"/>
        <c:lblOffset val="100"/>
        <c:noMultiLvlLbl val="0"/>
      </c:cat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DISTÀNCIES</a:t>
            </a:r>
          </a:p>
        </c:rich>
      </c:tx>
      <c:overlay val="0"/>
      <c:spPr>
        <a:noFill/>
        <a:ln>
          <a:noFill/>
        </a:ln>
      </c:spPr>
    </c:title>
    <c:autoTitleDeleted val="0"/>
    <c:plotArea>
      <c:layout/>
      <c:lineChart>
        <c:grouping val="standard"/>
        <c:varyColors val="0"/>
        <c:ser>
          <c:idx val="0"/>
          <c:order val="0"/>
          <c:spPr>
            <a:ln w="28437" cap="rnd">
              <a:solidFill>
                <a:srgbClr val="4472C4"/>
              </a:solidFill>
              <a:prstDash val="solid"/>
              <a:round/>
            </a:ln>
          </c:spPr>
          <c:marker>
            <c:symbol val="circle"/>
            <c:size val="5"/>
          </c:marker>
          <c:cat>
            <c:strRef>
              <c:f>'25-10'!$R$21:$T$21</c:f>
              <c:strCache>
                <c:ptCount val="3"/>
                <c:pt idx="0">
                  <c:v>WI</c:v>
                </c:pt>
                <c:pt idx="1">
                  <c:v>GPS</c:v>
                </c:pt>
                <c:pt idx="2">
                  <c:v>REAL</c:v>
                </c:pt>
              </c:strCache>
            </c:strRef>
          </c:cat>
          <c:val>
            <c:numRef>
              <c:f>'25-10'!$R$22:$T$22</c:f>
              <c:numCache>
                <c:formatCode>General</c:formatCode>
                <c:ptCount val="3"/>
                <c:pt idx="0">
                  <c:v>27.48</c:v>
                </c:pt>
                <c:pt idx="1">
                  <c:v>27.37</c:v>
                </c:pt>
                <c:pt idx="2">
                  <c:v>26.93</c:v>
                </c:pt>
              </c:numCache>
            </c:numRef>
          </c:val>
          <c:smooth val="0"/>
          <c:extLst>
            <c:ext xmlns:c16="http://schemas.microsoft.com/office/drawing/2014/chart" uri="{C3380CC4-5D6E-409C-BE32-E72D297353CC}">
              <c16:uniqueId val="{00000000-672A-405A-AAF0-B478A7C24ED9}"/>
            </c:ext>
          </c:extLst>
        </c:ser>
        <c:dLbls>
          <c:showLegendKey val="0"/>
          <c:showVal val="0"/>
          <c:showCatName val="0"/>
          <c:showSerName val="0"/>
          <c:showPercent val="0"/>
          <c:showBubbleSize val="0"/>
        </c:dLbls>
        <c:marker val="1"/>
        <c:smooth val="0"/>
        <c:axId val="800144344"/>
        <c:axId val="800143688"/>
      </c:lineChart>
      <c:valAx>
        <c:axId val="80014368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kilómetres</a:t>
                </a:r>
              </a:p>
            </c:rich>
          </c:tx>
          <c:overlay val="0"/>
          <c:spPr>
            <a:noFill/>
            <a:ln>
              <a:noFill/>
            </a:ln>
          </c:spPr>
        </c:title>
        <c:numFmt formatCode="General"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44344"/>
        <c:crosses val="autoZero"/>
        <c:crossBetween val="between"/>
      </c:valAx>
      <c:catAx>
        <c:axId val="800144344"/>
        <c:scaling>
          <c:orientation val="minMax"/>
        </c:scaling>
        <c:delete val="0"/>
        <c:axPos val="b"/>
        <c:numFmt formatCode="General" sourceLinked="0"/>
        <c:majorTickMark val="none"/>
        <c:minorTickMark val="none"/>
        <c:tickLblPos val="low"/>
        <c:spPr>
          <a:no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43688"/>
        <c:crossesAt val="0"/>
        <c:auto val="1"/>
        <c:lblAlgn val="ctr"/>
        <c:lblOffset val="100"/>
        <c:noMultiLvlLbl val="0"/>
      </c:catAx>
      <c:spPr>
        <a:noFill/>
        <a:ln>
          <a:noFill/>
        </a:ln>
      </c:spPr>
    </c:plotArea>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DISTÀNCIA</a:t>
            </a:r>
          </a:p>
        </c:rich>
      </c:tx>
      <c:overlay val="0"/>
      <c:spPr>
        <a:noFill/>
        <a:ln>
          <a:noFill/>
        </a:ln>
      </c:spPr>
    </c:title>
    <c:autoTitleDeleted val="0"/>
    <c:plotArea>
      <c:layout/>
      <c:scatterChart>
        <c:scatterStyle val="smoothMarker"/>
        <c:varyColors val="0"/>
        <c:ser>
          <c:idx val="0"/>
          <c:order val="0"/>
          <c:spPr>
            <a:ln w="19083" cap="rnd">
              <a:solidFill>
                <a:srgbClr val="4472C4"/>
              </a:solidFill>
              <a:prstDash val="solid"/>
              <a:round/>
            </a:ln>
          </c:spPr>
          <c:marker>
            <c:symbol val="circle"/>
            <c:size val="5"/>
          </c:marker>
          <c:xVal>
            <c:numRef>
              <c:f>Estadistica_ST!$N$11:$N$45</c:f>
              <c:numCache>
                <c:formatCode>General</c:formatCode>
                <c:ptCount val="35"/>
                <c:pt idx="0">
                  <c:v>-1.9</c:v>
                </c:pt>
                <c:pt idx="1">
                  <c:v>-1.4</c:v>
                </c:pt>
                <c:pt idx="2">
                  <c:v>-0.89999999999999991</c:v>
                </c:pt>
                <c:pt idx="3">
                  <c:v>-0.39999999999999991</c:v>
                </c:pt>
                <c:pt idx="4">
                  <c:v>0.10000000000000009</c:v>
                </c:pt>
                <c:pt idx="5">
                  <c:v>0.60000000000000009</c:v>
                </c:pt>
                <c:pt idx="6">
                  <c:v>1.1000000000000001</c:v>
                </c:pt>
                <c:pt idx="7">
                  <c:v>1.6</c:v>
                </c:pt>
                <c:pt idx="8">
                  <c:v>2.1</c:v>
                </c:pt>
                <c:pt idx="9">
                  <c:v>2.6</c:v>
                </c:pt>
                <c:pt idx="10">
                  <c:v>3.1</c:v>
                </c:pt>
                <c:pt idx="11">
                  <c:v>3.6</c:v>
                </c:pt>
                <c:pt idx="12">
                  <c:v>4.0999999999999996</c:v>
                </c:pt>
                <c:pt idx="13">
                  <c:v>4.5999999999999996</c:v>
                </c:pt>
                <c:pt idx="14">
                  <c:v>5.0999999999999996</c:v>
                </c:pt>
                <c:pt idx="15">
                  <c:v>5.6</c:v>
                </c:pt>
                <c:pt idx="16">
                  <c:v>6.1</c:v>
                </c:pt>
                <c:pt idx="17">
                  <c:v>6.6</c:v>
                </c:pt>
                <c:pt idx="18">
                  <c:v>7.1</c:v>
                </c:pt>
                <c:pt idx="19">
                  <c:v>7.6</c:v>
                </c:pt>
                <c:pt idx="20">
                  <c:v>8.1</c:v>
                </c:pt>
                <c:pt idx="21">
                  <c:v>8.6</c:v>
                </c:pt>
                <c:pt idx="22">
                  <c:v>9.1</c:v>
                </c:pt>
                <c:pt idx="23">
                  <c:v>9.6</c:v>
                </c:pt>
                <c:pt idx="24">
                  <c:v>10.1</c:v>
                </c:pt>
                <c:pt idx="25">
                  <c:v>10.6</c:v>
                </c:pt>
                <c:pt idx="26">
                  <c:v>11.1</c:v>
                </c:pt>
                <c:pt idx="27">
                  <c:v>11.6</c:v>
                </c:pt>
                <c:pt idx="28">
                  <c:v>12.1</c:v>
                </c:pt>
                <c:pt idx="29">
                  <c:v>12.6</c:v>
                </c:pt>
                <c:pt idx="30">
                  <c:v>13.1</c:v>
                </c:pt>
                <c:pt idx="31">
                  <c:v>13.6</c:v>
                </c:pt>
                <c:pt idx="32">
                  <c:v>14.1</c:v>
                </c:pt>
                <c:pt idx="33">
                  <c:v>14.6</c:v>
                </c:pt>
                <c:pt idx="34">
                  <c:v>15.1</c:v>
                </c:pt>
              </c:numCache>
            </c:numRef>
          </c:xVal>
          <c:yVal>
            <c:numRef>
              <c:f>Estadistica_ST!$O$11:$O$45</c:f>
              <c:numCache>
                <c:formatCode>General</c:formatCode>
                <c:ptCount val="35"/>
                <c:pt idx="0">
                  <c:v>2.9891040529676189E-2</c:v>
                </c:pt>
                <c:pt idx="1">
                  <c:v>3.5628218656902556E-2</c:v>
                </c:pt>
                <c:pt idx="2">
                  <c:v>4.1861018145998567E-2</c:v>
                </c:pt>
                <c:pt idx="3">
                  <c:v>4.8482841771808609E-2</c:v>
                </c:pt>
                <c:pt idx="4">
                  <c:v>5.5351443428114738E-2</c:v>
                </c:pt>
                <c:pt idx="5">
                  <c:v>6.2292023136536874E-2</c:v>
                </c:pt>
                <c:pt idx="6">
                  <c:v>6.9103258128396267E-2</c:v>
                </c:pt>
                <c:pt idx="7">
                  <c:v>7.556613586877263E-2</c:v>
                </c:pt>
                <c:pt idx="8">
                  <c:v>8.1455142510480472E-2</c:v>
                </c:pt>
                <c:pt idx="9">
                  <c:v>8.6551062444762406E-2</c:v>
                </c:pt>
                <c:pt idx="10">
                  <c:v>9.0654402823586583E-2</c:v>
                </c:pt>
                <c:pt idx="11">
                  <c:v>9.3598308846425601E-2</c:v>
                </c:pt>
                <c:pt idx="12">
                  <c:v>9.5259808669150736E-2</c:v>
                </c:pt>
                <c:pt idx="13">
                  <c:v>9.5568332937452649E-2</c:v>
                </c:pt>
                <c:pt idx="14">
                  <c:v>9.4510686630410928E-2</c:v>
                </c:pt>
                <c:pt idx="15">
                  <c:v>9.2131985135996713E-2</c:v>
                </c:pt>
                <c:pt idx="16">
                  <c:v>8.853246202970623E-2</c:v>
                </c:pt>
                <c:pt idx="17">
                  <c:v>8.3860463280838279E-2</c:v>
                </c:pt>
                <c:pt idx="18">
                  <c:v>7.8302310157914307E-2</c:v>
                </c:pt>
                <c:pt idx="19">
                  <c:v>7.2069995629022679E-2</c:v>
                </c:pt>
                <c:pt idx="20">
                  <c:v>6.5387844126552949E-2</c:v>
                </c:pt>
                <c:pt idx="21">
                  <c:v>5.847929712600787E-2</c:v>
                </c:pt>
                <c:pt idx="22">
                  <c:v>5.1554890888592053E-2</c:v>
                </c:pt>
                <c:pt idx="23">
                  <c:v>4.4802288929025109E-2</c:v>
                </c:pt>
                <c:pt idx="24">
                  <c:v>3.8378954117255476E-2</c:v>
                </c:pt>
                <c:pt idx="25">
                  <c:v>3.2407734393900295E-2</c:v>
                </c:pt>
                <c:pt idx="26">
                  <c:v>2.6975332636040638E-2</c:v>
                </c:pt>
                <c:pt idx="27">
                  <c:v>2.2133370255643364E-2</c:v>
                </c:pt>
                <c:pt idx="28">
                  <c:v>1.790156055914716E-2</c:v>
                </c:pt>
                <c:pt idx="29">
                  <c:v>1.4272394367905079E-2</c:v>
                </c:pt>
                <c:pt idx="30">
                  <c:v>1.1216707253240275E-2</c:v>
                </c:pt>
                <c:pt idx="31">
                  <c:v>8.6895349769477905E-3</c:v>
                </c:pt>
                <c:pt idx="32">
                  <c:v>6.635754168252567E-3</c:v>
                </c:pt>
                <c:pt idx="33">
                  <c:v>4.9951282578342875E-3</c:v>
                </c:pt>
                <c:pt idx="34">
                  <c:v>3.7065136322551595E-3</c:v>
                </c:pt>
              </c:numCache>
            </c:numRef>
          </c:yVal>
          <c:smooth val="1"/>
          <c:extLst>
            <c:ext xmlns:c16="http://schemas.microsoft.com/office/drawing/2014/chart" uri="{C3380CC4-5D6E-409C-BE32-E72D297353CC}">
              <c16:uniqueId val="{00000000-25FA-4FC6-A504-16B702288BFB}"/>
            </c:ext>
          </c:extLst>
        </c:ser>
        <c:dLbls>
          <c:showLegendKey val="0"/>
          <c:showVal val="0"/>
          <c:showCatName val="0"/>
          <c:showSerName val="0"/>
          <c:showPercent val="0"/>
          <c:showBubbleSize val="0"/>
        </c:dLbls>
        <c:axId val="800167960"/>
        <c:axId val="800166648"/>
      </c:scatterChart>
      <c:valAx>
        <c:axId val="80016664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67960"/>
        <c:crossesAt val="0"/>
        <c:crossBetween val="midCat"/>
      </c:valAx>
      <c:valAx>
        <c:axId val="800167960"/>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66648"/>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ALÇADA MÀXIMA</a:t>
            </a:r>
          </a:p>
        </c:rich>
      </c:tx>
      <c:overlay val="0"/>
      <c:spPr>
        <a:noFill/>
        <a:ln>
          <a:noFill/>
        </a:ln>
      </c:spPr>
    </c:title>
    <c:autoTitleDeleted val="0"/>
    <c:plotArea>
      <c:layout/>
      <c:scatterChart>
        <c:scatterStyle val="smoothMarker"/>
        <c:varyColors val="0"/>
        <c:ser>
          <c:idx val="0"/>
          <c:order val="0"/>
          <c:tx>
            <c:strRef>
              <c:f>Estadistica_ST!$O$50:$O$50</c:f>
              <c:strCache>
                <c:ptCount val="1"/>
                <c:pt idx="0">
                  <c:v>Distr. Normal</c:v>
                </c:pt>
              </c:strCache>
            </c:strRef>
          </c:tx>
          <c:spPr>
            <a:ln w="19083" cap="rnd">
              <a:solidFill>
                <a:srgbClr val="4472C4"/>
              </a:solidFill>
              <a:prstDash val="solid"/>
              <a:round/>
            </a:ln>
          </c:spPr>
          <c:marker>
            <c:symbol val="circle"/>
            <c:size val="5"/>
          </c:marker>
          <c:xVal>
            <c:numRef>
              <c:f>Estadistica_ST!$N$51:$N$66</c:f>
              <c:numCache>
                <c:formatCode>General</c:formatCode>
                <c:ptCount val="16"/>
                <c:pt idx="0">
                  <c:v>1.4</c:v>
                </c:pt>
                <c:pt idx="1">
                  <c:v>1.9</c:v>
                </c:pt>
                <c:pt idx="2">
                  <c:v>2.4</c:v>
                </c:pt>
                <c:pt idx="3">
                  <c:v>2.9</c:v>
                </c:pt>
                <c:pt idx="4">
                  <c:v>3.4</c:v>
                </c:pt>
                <c:pt idx="5">
                  <c:v>3.9</c:v>
                </c:pt>
                <c:pt idx="6">
                  <c:v>4.4000000000000004</c:v>
                </c:pt>
                <c:pt idx="7">
                  <c:v>4.9000000000000004</c:v>
                </c:pt>
                <c:pt idx="8">
                  <c:v>5.4</c:v>
                </c:pt>
                <c:pt idx="9">
                  <c:v>5.9</c:v>
                </c:pt>
                <c:pt idx="10">
                  <c:v>6.4</c:v>
                </c:pt>
                <c:pt idx="11">
                  <c:v>6.9</c:v>
                </c:pt>
                <c:pt idx="12">
                  <c:v>7.4</c:v>
                </c:pt>
                <c:pt idx="13">
                  <c:v>7.9</c:v>
                </c:pt>
                <c:pt idx="14">
                  <c:v>8.4</c:v>
                </c:pt>
                <c:pt idx="15">
                  <c:v>8.9</c:v>
                </c:pt>
              </c:numCache>
            </c:numRef>
          </c:xVal>
          <c:yVal>
            <c:numRef>
              <c:f>Estadistica_ST!$O$51:$O$66</c:f>
              <c:numCache>
                <c:formatCode>General</c:formatCode>
                <c:ptCount val="16"/>
                <c:pt idx="0">
                  <c:v>0.12165038287959344</c:v>
                </c:pt>
                <c:pt idx="1">
                  <c:v>0.13767977037666373</c:v>
                </c:pt>
                <c:pt idx="2">
                  <c:v>0.14982325271340027</c:v>
                </c:pt>
                <c:pt idx="3">
                  <c:v>0.15676198197107311</c:v>
                </c:pt>
                <c:pt idx="4">
                  <c:v>0.15770835637295488</c:v>
                </c:pt>
                <c:pt idx="5">
                  <c:v>0.1525531224216756</c:v>
                </c:pt>
                <c:pt idx="6">
                  <c:v>0.14188612640677567</c:v>
                </c:pt>
                <c:pt idx="7">
                  <c:v>0.12688526738420916</c:v>
                </c:pt>
                <c:pt idx="8">
                  <c:v>0.10910255012584541</c:v>
                </c:pt>
                <c:pt idx="9">
                  <c:v>9.0200935132312005E-2</c:v>
                </c:pt>
                <c:pt idx="10">
                  <c:v>7.1703377637350962E-2</c:v>
                </c:pt>
                <c:pt idx="11">
                  <c:v>5.4805055699688042E-2</c:v>
                </c:pt>
                <c:pt idx="12">
                  <c:v>4.0276717484330829E-2</c:v>
                </c:pt>
                <c:pt idx="13">
                  <c:v>2.8460331191687588E-2</c:v>
                </c:pt>
                <c:pt idx="14">
                  <c:v>1.9336517755381654E-2</c:v>
                </c:pt>
                <c:pt idx="15">
                  <c:v>1.2631909876924583E-2</c:v>
                </c:pt>
              </c:numCache>
            </c:numRef>
          </c:yVal>
          <c:smooth val="1"/>
          <c:extLst>
            <c:ext xmlns:c16="http://schemas.microsoft.com/office/drawing/2014/chart" uri="{C3380CC4-5D6E-409C-BE32-E72D297353CC}">
              <c16:uniqueId val="{00000000-4EA2-4241-B15D-9436049D942A}"/>
            </c:ext>
          </c:extLst>
        </c:ser>
        <c:dLbls>
          <c:showLegendKey val="0"/>
          <c:showVal val="0"/>
          <c:showCatName val="0"/>
          <c:showSerName val="0"/>
          <c:showPercent val="0"/>
          <c:showBubbleSize val="0"/>
        </c:dLbls>
        <c:axId val="800175504"/>
        <c:axId val="800171896"/>
      </c:scatterChart>
      <c:valAx>
        <c:axId val="80017189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75504"/>
        <c:crossesAt val="0"/>
        <c:crossBetween val="midCat"/>
      </c:valAx>
      <c:valAx>
        <c:axId val="800175504"/>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71896"/>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DISTÀNCIA</a:t>
            </a:r>
          </a:p>
        </c:rich>
      </c:tx>
      <c:overlay val="0"/>
      <c:spPr>
        <a:noFill/>
        <a:ln>
          <a:noFill/>
        </a:ln>
      </c:spPr>
    </c:title>
    <c:autoTitleDeleted val="0"/>
    <c:plotArea>
      <c:layout/>
      <c:scatterChart>
        <c:scatterStyle val="smoothMarker"/>
        <c:varyColors val="0"/>
        <c:ser>
          <c:idx val="0"/>
          <c:order val="0"/>
          <c:tx>
            <c:strRef>
              <c:f>EstadisticaOM!$O$10:$O$10</c:f>
              <c:strCache>
                <c:ptCount val="1"/>
                <c:pt idx="0">
                  <c:v>Desviació standard</c:v>
                </c:pt>
              </c:strCache>
            </c:strRef>
          </c:tx>
          <c:spPr>
            <a:ln w="19083" cap="rnd">
              <a:solidFill>
                <a:srgbClr val="4472C4"/>
              </a:solidFill>
              <a:prstDash val="solid"/>
              <a:round/>
            </a:ln>
          </c:spPr>
          <c:marker>
            <c:symbol val="circle"/>
            <c:size val="5"/>
          </c:marker>
          <c:xVal>
            <c:numRef>
              <c:f>EstadisticaOM!$N$11:$N$47</c:f>
              <c:numCache>
                <c:formatCode>General</c:formatCode>
                <c:ptCount val="37"/>
                <c:pt idx="0">
                  <c:v>-12.5</c:v>
                </c:pt>
                <c:pt idx="1">
                  <c:v>-12</c:v>
                </c:pt>
                <c:pt idx="2">
                  <c:v>-11.5</c:v>
                </c:pt>
                <c:pt idx="3">
                  <c:v>-11</c:v>
                </c:pt>
                <c:pt idx="4">
                  <c:v>-10.5</c:v>
                </c:pt>
                <c:pt idx="5">
                  <c:v>-10</c:v>
                </c:pt>
                <c:pt idx="6">
                  <c:v>-9.5</c:v>
                </c:pt>
                <c:pt idx="7">
                  <c:v>-9</c:v>
                </c:pt>
                <c:pt idx="8">
                  <c:v>-8.5</c:v>
                </c:pt>
                <c:pt idx="9">
                  <c:v>-8</c:v>
                </c:pt>
                <c:pt idx="10">
                  <c:v>-7.5</c:v>
                </c:pt>
                <c:pt idx="11">
                  <c:v>-7</c:v>
                </c:pt>
                <c:pt idx="12">
                  <c:v>-6.5</c:v>
                </c:pt>
                <c:pt idx="13">
                  <c:v>-6</c:v>
                </c:pt>
                <c:pt idx="14">
                  <c:v>-5.5</c:v>
                </c:pt>
                <c:pt idx="15">
                  <c:v>-5</c:v>
                </c:pt>
                <c:pt idx="16">
                  <c:v>-4.5</c:v>
                </c:pt>
                <c:pt idx="17">
                  <c:v>-4</c:v>
                </c:pt>
                <c:pt idx="18">
                  <c:v>-3.5</c:v>
                </c:pt>
                <c:pt idx="19">
                  <c:v>-3</c:v>
                </c:pt>
                <c:pt idx="20">
                  <c:v>-2.5</c:v>
                </c:pt>
                <c:pt idx="21">
                  <c:v>-2</c:v>
                </c:pt>
                <c:pt idx="22">
                  <c:v>-1.5</c:v>
                </c:pt>
                <c:pt idx="23">
                  <c:v>-1</c:v>
                </c:pt>
                <c:pt idx="24">
                  <c:v>-0.5</c:v>
                </c:pt>
                <c:pt idx="25">
                  <c:v>0</c:v>
                </c:pt>
                <c:pt idx="26">
                  <c:v>0.5</c:v>
                </c:pt>
                <c:pt idx="27">
                  <c:v>1</c:v>
                </c:pt>
                <c:pt idx="28">
                  <c:v>1.5</c:v>
                </c:pt>
                <c:pt idx="29">
                  <c:v>2</c:v>
                </c:pt>
                <c:pt idx="30">
                  <c:v>2.5</c:v>
                </c:pt>
                <c:pt idx="31">
                  <c:v>3</c:v>
                </c:pt>
                <c:pt idx="32">
                  <c:v>3.5</c:v>
                </c:pt>
                <c:pt idx="33">
                  <c:v>4</c:v>
                </c:pt>
                <c:pt idx="34">
                  <c:v>4.5</c:v>
                </c:pt>
                <c:pt idx="35">
                  <c:v>5</c:v>
                </c:pt>
                <c:pt idx="36">
                  <c:v>5.5</c:v>
                </c:pt>
              </c:numCache>
            </c:numRef>
          </c:xVal>
          <c:yVal>
            <c:numRef>
              <c:f>EstadisticaOM!$O$11:$O$47</c:f>
              <c:numCache>
                <c:formatCode>General</c:formatCode>
                <c:ptCount val="37"/>
                <c:pt idx="0">
                  <c:v>3.4121230615681321E-3</c:v>
                </c:pt>
                <c:pt idx="1">
                  <c:v>4.5781569338849588E-3</c:v>
                </c:pt>
                <c:pt idx="2">
                  <c:v>6.0592403207372775E-3</c:v>
                </c:pt>
                <c:pt idx="3">
                  <c:v>7.9105593315266474E-3</c:v>
                </c:pt>
                <c:pt idx="4">
                  <c:v>1.0187267709810393E-2</c:v>
                </c:pt>
                <c:pt idx="5">
                  <c:v>1.2941057244998277E-2</c:v>
                </c:pt>
                <c:pt idx="6">
                  <c:v>1.6215984104010053E-2</c:v>
                </c:pt>
                <c:pt idx="7">
                  <c:v>2.0043722157353769E-2</c:v>
                </c:pt>
                <c:pt idx="8">
                  <c:v>2.443852275681236E-2</c:v>
                </c:pt>
                <c:pt idx="9">
                  <c:v>2.9392263963375916E-2</c:v>
                </c:pt>
                <c:pt idx="10">
                  <c:v>3.487005564946502E-2</c:v>
                </c:pt>
                <c:pt idx="11">
                  <c:v>4.080691412660338E-2</c:v>
                </c:pt>
                <c:pt idx="12">
                  <c:v>4.7106016524897328E-2</c:v>
                </c:pt>
                <c:pt idx="13">
                  <c:v>5.3638980962564482E-2</c:v>
                </c:pt>
                <c:pt idx="14">
                  <c:v>6.024849035778114E-2</c:v>
                </c:pt>
                <c:pt idx="15">
                  <c:v>6.6753391031231235E-2</c:v>
                </c:pt>
                <c:pt idx="16">
                  <c:v>7.2956166881263357E-2</c:v>
                </c:pt>
                <c:pt idx="17">
                  <c:v>7.8652439269252722E-2</c:v>
                </c:pt>
                <c:pt idx="18">
                  <c:v>8.3641901308555741E-2</c:v>
                </c:pt>
                <c:pt idx="19">
                  <c:v>8.7739894771234381E-2</c:v>
                </c:pt>
                <c:pt idx="20">
                  <c:v>9.0788707709375832E-2</c:v>
                </c:pt>
                <c:pt idx="21">
                  <c:v>9.2667633408218528E-2</c:v>
                </c:pt>
                <c:pt idx="22">
                  <c:v>9.3300897600174543E-2</c:v>
                </c:pt>
                <c:pt idx="23">
                  <c:v>9.2662728536273692E-2</c:v>
                </c:pt>
                <c:pt idx="24">
                  <c:v>9.0779097121860303E-2</c:v>
                </c:pt>
                <c:pt idx="25">
                  <c:v>8.7725963364299109E-2</c:v>
                </c:pt>
                <c:pt idx="26">
                  <c:v>8.3624194144604244E-2</c:v>
                </c:pt>
                <c:pt idx="27">
                  <c:v>7.8631626214453118E-2</c:v>
                </c:pt>
                <c:pt idx="28">
                  <c:v>7.2933000649734264E-2</c:v>
                </c:pt>
                <c:pt idx="29">
                  <c:v>6.6728662289810461E-2</c:v>
                </c:pt>
                <c:pt idx="30">
                  <c:v>6.0222983597297296E-2</c:v>
                </c:pt>
                <c:pt idx="31">
                  <c:v>5.3613434505229179E-2</c:v>
                </c:pt>
                <c:pt idx="32">
                  <c:v>4.7081089379782476E-2</c:v>
                </c:pt>
                <c:pt idx="33">
                  <c:v>4.0783161529165279E-2</c:v>
                </c:pt>
                <c:pt idx="34">
                  <c:v>3.4847914148259961E-2</c:v>
                </c:pt>
                <c:pt idx="35">
                  <c:v>2.9372045968814323E-2</c:v>
                </c:pt>
                <c:pt idx="36">
                  <c:v>2.4420419647348923E-2</c:v>
                </c:pt>
              </c:numCache>
            </c:numRef>
          </c:yVal>
          <c:smooth val="1"/>
          <c:extLst>
            <c:ext xmlns:c16="http://schemas.microsoft.com/office/drawing/2014/chart" uri="{C3380CC4-5D6E-409C-BE32-E72D297353CC}">
              <c16:uniqueId val="{00000000-9E5C-46AD-8DB4-A1319A8F36DD}"/>
            </c:ext>
          </c:extLst>
        </c:ser>
        <c:dLbls>
          <c:showLegendKey val="0"/>
          <c:showVal val="0"/>
          <c:showCatName val="0"/>
          <c:showSerName val="0"/>
          <c:showPercent val="0"/>
          <c:showBubbleSize val="0"/>
        </c:dLbls>
        <c:axId val="800178784"/>
        <c:axId val="800172552"/>
      </c:scatterChart>
      <c:valAx>
        <c:axId val="800172552"/>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78784"/>
        <c:crossesAt val="0"/>
        <c:crossBetween val="midCat"/>
      </c:valAx>
      <c:valAx>
        <c:axId val="800178784"/>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72552"/>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ALÇADA MÀXIMA</a:t>
            </a:r>
          </a:p>
        </c:rich>
      </c:tx>
      <c:overlay val="0"/>
      <c:spPr>
        <a:noFill/>
        <a:ln>
          <a:noFill/>
        </a:ln>
      </c:spPr>
    </c:title>
    <c:autoTitleDeleted val="0"/>
    <c:plotArea>
      <c:layout/>
      <c:scatterChart>
        <c:scatterStyle val="smoothMarker"/>
        <c:varyColors val="0"/>
        <c:ser>
          <c:idx val="0"/>
          <c:order val="0"/>
          <c:spPr>
            <a:ln w="19083" cap="rnd">
              <a:solidFill>
                <a:srgbClr val="4472C4"/>
              </a:solidFill>
              <a:prstDash val="solid"/>
              <a:round/>
            </a:ln>
          </c:spPr>
          <c:marker>
            <c:symbol val="circle"/>
            <c:size val="5"/>
          </c:marker>
          <c:xVal>
            <c:numRef>
              <c:f>EstadisticaOM!$N$51:$N$89</c:f>
              <c:numCache>
                <c:formatCode>General</c:formatCode>
                <c:ptCount val="39"/>
                <c:pt idx="0">
                  <c:v>-16.5</c:v>
                </c:pt>
                <c:pt idx="1">
                  <c:v>-16</c:v>
                </c:pt>
                <c:pt idx="2">
                  <c:v>-15.5</c:v>
                </c:pt>
                <c:pt idx="3">
                  <c:v>-15</c:v>
                </c:pt>
                <c:pt idx="4">
                  <c:v>-14.5</c:v>
                </c:pt>
                <c:pt idx="5">
                  <c:v>-14</c:v>
                </c:pt>
                <c:pt idx="6">
                  <c:v>-13.5</c:v>
                </c:pt>
                <c:pt idx="7">
                  <c:v>-13</c:v>
                </c:pt>
                <c:pt idx="8">
                  <c:v>-12.5</c:v>
                </c:pt>
                <c:pt idx="9">
                  <c:v>-12</c:v>
                </c:pt>
                <c:pt idx="10">
                  <c:v>-11.5</c:v>
                </c:pt>
                <c:pt idx="11">
                  <c:v>-11</c:v>
                </c:pt>
                <c:pt idx="12">
                  <c:v>-10.5</c:v>
                </c:pt>
                <c:pt idx="13">
                  <c:v>-10</c:v>
                </c:pt>
                <c:pt idx="14">
                  <c:v>-9.5</c:v>
                </c:pt>
                <c:pt idx="15">
                  <c:v>-9</c:v>
                </c:pt>
                <c:pt idx="16">
                  <c:v>-8.5</c:v>
                </c:pt>
                <c:pt idx="17">
                  <c:v>-8</c:v>
                </c:pt>
                <c:pt idx="18">
                  <c:v>-7.5</c:v>
                </c:pt>
                <c:pt idx="19">
                  <c:v>-7</c:v>
                </c:pt>
                <c:pt idx="20">
                  <c:v>-6.5</c:v>
                </c:pt>
                <c:pt idx="21">
                  <c:v>-6</c:v>
                </c:pt>
                <c:pt idx="22">
                  <c:v>-5.5</c:v>
                </c:pt>
                <c:pt idx="23">
                  <c:v>-5</c:v>
                </c:pt>
                <c:pt idx="24">
                  <c:v>-4.5</c:v>
                </c:pt>
                <c:pt idx="25">
                  <c:v>-4</c:v>
                </c:pt>
                <c:pt idx="26">
                  <c:v>-3.5</c:v>
                </c:pt>
                <c:pt idx="27">
                  <c:v>-3</c:v>
                </c:pt>
                <c:pt idx="28">
                  <c:v>-2.5</c:v>
                </c:pt>
                <c:pt idx="29">
                  <c:v>-2</c:v>
                </c:pt>
                <c:pt idx="30">
                  <c:v>-1.5</c:v>
                </c:pt>
                <c:pt idx="31">
                  <c:v>-1</c:v>
                </c:pt>
                <c:pt idx="32">
                  <c:v>-0.5</c:v>
                </c:pt>
                <c:pt idx="33">
                  <c:v>0</c:v>
                </c:pt>
                <c:pt idx="34">
                  <c:v>0.5</c:v>
                </c:pt>
                <c:pt idx="35">
                  <c:v>1</c:v>
                </c:pt>
                <c:pt idx="36">
                  <c:v>1.5</c:v>
                </c:pt>
                <c:pt idx="37">
                  <c:v>2</c:v>
                </c:pt>
                <c:pt idx="38">
                  <c:v>2.5</c:v>
                </c:pt>
              </c:numCache>
            </c:numRef>
          </c:xVal>
          <c:yVal>
            <c:numRef>
              <c:f>EstadisticaOM!$O$51:$O$89</c:f>
              <c:numCache>
                <c:formatCode>General</c:formatCode>
                <c:ptCount val="39"/>
                <c:pt idx="0">
                  <c:v>3.7896559124714005E-4</c:v>
                </c:pt>
                <c:pt idx="1">
                  <c:v>5.5378740668004763E-4</c:v>
                </c:pt>
                <c:pt idx="2">
                  <c:v>7.9836616316029583E-4</c:v>
                </c:pt>
                <c:pt idx="3">
                  <c:v>1.1354732809539744E-3</c:v>
                </c:pt>
                <c:pt idx="4">
                  <c:v>1.593189614517826E-3</c:v>
                </c:pt>
                <c:pt idx="5">
                  <c:v>2.20533091043349E-3</c:v>
                </c:pt>
                <c:pt idx="6">
                  <c:v>3.0115897690767691E-3</c:v>
                </c:pt>
                <c:pt idx="7">
                  <c:v>4.0572672178449207E-3</c:v>
                </c:pt>
                <c:pt idx="8">
                  <c:v>5.3924628428481383E-3</c:v>
                </c:pt>
                <c:pt idx="9">
                  <c:v>7.0706031272937415E-3</c:v>
                </c:pt>
                <c:pt idx="10">
                  <c:v>9.1462172126637372E-3</c:v>
                </c:pt>
                <c:pt idx="11">
                  <c:v>1.1671920258230693E-2</c:v>
                </c:pt>
                <c:pt idx="12">
                  <c:v>1.4694637023592437E-2</c:v>
                </c:pt>
                <c:pt idx="13">
                  <c:v>1.8251189083483815E-2</c:v>
                </c:pt>
                <c:pt idx="14">
                  <c:v>2.2363471298219376E-2</c:v>
                </c:pt>
                <c:pt idx="15">
                  <c:v>2.7033546176814353E-2</c:v>
                </c:pt>
                <c:pt idx="16">
                  <c:v>3.2239074935163849E-2</c:v>
                </c:pt>
                <c:pt idx="17">
                  <c:v>3.7929566140039138E-2</c:v>
                </c:pt>
                <c:pt idx="18">
                  <c:v>4.4023942116484423E-2</c:v>
                </c:pt>
                <c:pt idx="19">
                  <c:v>5.0409888053658605E-2</c:v>
                </c:pt>
                <c:pt idx="20">
                  <c:v>5.6945352762742069E-2</c:v>
                </c:pt>
                <c:pt idx="21">
                  <c:v>6.3462414709899023E-2</c:v>
                </c:pt>
                <c:pt idx="22">
                  <c:v>6.9773522419927445E-2</c:v>
                </c:pt>
                <c:pt idx="23">
                  <c:v>7.5679883400778677E-2</c:v>
                </c:pt>
                <c:pt idx="24">
                  <c:v>8.0981536152953587E-2</c:v>
                </c:pt>
                <c:pt idx="25">
                  <c:v>8.5488425333063014E-2</c:v>
                </c:pt>
                <c:pt idx="26">
                  <c:v>8.9031640327242562E-2</c:v>
                </c:pt>
                <c:pt idx="27">
                  <c:v>9.1473897268976478E-2</c:v>
                </c:pt>
                <c:pt idx="28">
                  <c:v>9.2718359935029693E-2</c:v>
                </c:pt>
                <c:pt idx="29">
                  <c:v>9.271501002302357E-2</c:v>
                </c:pt>
                <c:pt idx="30">
                  <c:v>9.146398277839124E-2</c:v>
                </c:pt>
                <c:pt idx="31">
                  <c:v>8.9015557934799053E-2</c:v>
                </c:pt>
                <c:pt idx="32">
                  <c:v>8.5466806813846524E-2</c:v>
                </c:pt>
                <c:pt idx="33">
                  <c:v>8.0955207210508945E-2</c:v>
                </c:pt>
                <c:pt idx="34">
                  <c:v>7.5649811398609518E-2</c:v>
                </c:pt>
                <c:pt idx="35">
                  <c:v>6.9740757620404784E-2</c:v>
                </c:pt>
                <c:pt idx="36">
                  <c:v>6.3428029975329578E-2</c:v>
                </c:pt>
                <c:pt idx="37">
                  <c:v>5.6910386489776102E-2</c:v>
                </c:pt>
                <c:pt idx="38">
                  <c:v>5.0375294452109858E-2</c:v>
                </c:pt>
              </c:numCache>
            </c:numRef>
          </c:yVal>
          <c:smooth val="1"/>
          <c:extLst>
            <c:ext xmlns:c16="http://schemas.microsoft.com/office/drawing/2014/chart" uri="{C3380CC4-5D6E-409C-BE32-E72D297353CC}">
              <c16:uniqueId val="{00000000-AAFC-4399-A907-898F4B03BA13}"/>
            </c:ext>
          </c:extLst>
        </c:ser>
        <c:dLbls>
          <c:showLegendKey val="0"/>
          <c:showVal val="0"/>
          <c:showCatName val="0"/>
          <c:showSerName val="0"/>
          <c:showPercent val="0"/>
          <c:showBubbleSize val="0"/>
        </c:dLbls>
        <c:axId val="800174192"/>
        <c:axId val="800173536"/>
      </c:scatterChart>
      <c:valAx>
        <c:axId val="80017353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74192"/>
        <c:crossesAt val="0"/>
        <c:crossBetween val="midCat"/>
      </c:valAx>
      <c:valAx>
        <c:axId val="800174192"/>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73536"/>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DISTÀNCIA</a:t>
            </a:r>
          </a:p>
        </c:rich>
      </c:tx>
      <c:overlay val="0"/>
      <c:spPr>
        <a:noFill/>
        <a:ln>
          <a:noFill/>
        </a:ln>
      </c:spPr>
    </c:title>
    <c:autoTitleDeleted val="0"/>
    <c:plotArea>
      <c:layout/>
      <c:scatterChart>
        <c:scatterStyle val="smoothMarker"/>
        <c:varyColors val="0"/>
        <c:ser>
          <c:idx val="0"/>
          <c:order val="0"/>
          <c:tx>
            <c:strRef>
              <c:f>Estadistica_WI!$O$9:$O$9</c:f>
              <c:strCache>
                <c:ptCount val="1"/>
                <c:pt idx="0">
                  <c:v>Desviació standard</c:v>
                </c:pt>
              </c:strCache>
            </c:strRef>
          </c:tx>
          <c:spPr>
            <a:ln w="19083" cap="rnd">
              <a:solidFill>
                <a:srgbClr val="4472C4"/>
              </a:solidFill>
              <a:prstDash val="solid"/>
              <a:round/>
            </a:ln>
          </c:spPr>
          <c:marker>
            <c:symbol val="circle"/>
            <c:size val="5"/>
          </c:marker>
          <c:xVal>
            <c:numRef>
              <c:f>Estadistica_WI!$N$10:$N$27</c:f>
              <c:numCache>
                <c:formatCode>General</c:formatCode>
                <c:ptCount val="18"/>
                <c:pt idx="0">
                  <c:v>-1</c:v>
                </c:pt>
                <c:pt idx="1">
                  <c:v>-0.5</c:v>
                </c:pt>
                <c:pt idx="2">
                  <c:v>0</c:v>
                </c:pt>
                <c:pt idx="3">
                  <c:v>0.5</c:v>
                </c:pt>
                <c:pt idx="4">
                  <c:v>1</c:v>
                </c:pt>
                <c:pt idx="5">
                  <c:v>1.5</c:v>
                </c:pt>
                <c:pt idx="6">
                  <c:v>2</c:v>
                </c:pt>
                <c:pt idx="7">
                  <c:v>2.5</c:v>
                </c:pt>
                <c:pt idx="8">
                  <c:v>3</c:v>
                </c:pt>
                <c:pt idx="9">
                  <c:v>3.5</c:v>
                </c:pt>
                <c:pt idx="10">
                  <c:v>4</c:v>
                </c:pt>
                <c:pt idx="11">
                  <c:v>4.5</c:v>
                </c:pt>
                <c:pt idx="12">
                  <c:v>5</c:v>
                </c:pt>
                <c:pt idx="13">
                  <c:v>5.5</c:v>
                </c:pt>
                <c:pt idx="14">
                  <c:v>6</c:v>
                </c:pt>
                <c:pt idx="15">
                  <c:v>6.5</c:v>
                </c:pt>
                <c:pt idx="16">
                  <c:v>7</c:v>
                </c:pt>
                <c:pt idx="17">
                  <c:v>7.5</c:v>
                </c:pt>
              </c:numCache>
            </c:numRef>
          </c:xVal>
          <c:yVal>
            <c:numRef>
              <c:f>Estadistica_WI!$O$10:$O$27</c:f>
              <c:numCache>
                <c:formatCode>General</c:formatCode>
                <c:ptCount val="18"/>
                <c:pt idx="0">
                  <c:v>5.9520153632402388E-3</c:v>
                </c:pt>
                <c:pt idx="1">
                  <c:v>1.4068780716574828E-2</c:v>
                </c:pt>
                <c:pt idx="2">
                  <c:v>2.9779422099710979E-2</c:v>
                </c:pt>
                <c:pt idx="3">
                  <c:v>5.6447337056702053E-2</c:v>
                </c:pt>
                <c:pt idx="4">
                  <c:v>9.5816000678897395E-2</c:v>
                </c:pt>
                <c:pt idx="5">
                  <c:v>0.14564648524759682</c:v>
                </c:pt>
                <c:pt idx="6">
                  <c:v>0.19825738141005397</c:v>
                </c:pt>
                <c:pt idx="7">
                  <c:v>0.24167187455915645</c:v>
                </c:pt>
                <c:pt idx="8">
                  <c:v>0.26380938641359741</c:v>
                </c:pt>
                <c:pt idx="9">
                  <c:v>0.25788243652949377</c:v>
                </c:pt>
                <c:pt idx="10">
                  <c:v>0.22574631715896795</c:v>
                </c:pt>
                <c:pt idx="11">
                  <c:v>0.1769648331686034</c:v>
                </c:pt>
                <c:pt idx="12">
                  <c:v>0.12422833258472457</c:v>
                </c:pt>
                <c:pt idx="13">
                  <c:v>7.8094730255726205E-2</c:v>
                </c:pt>
                <c:pt idx="14">
                  <c:v>4.3963290484558389E-2</c:v>
                </c:pt>
                <c:pt idx="15">
                  <c:v>2.2162872057091106E-2</c:v>
                </c:pt>
                <c:pt idx="16">
                  <c:v>1.0005280679080452E-2</c:v>
                </c:pt>
                <c:pt idx="17">
                  <c:v>4.0448265369054798E-3</c:v>
                </c:pt>
              </c:numCache>
            </c:numRef>
          </c:yVal>
          <c:smooth val="1"/>
          <c:extLst>
            <c:ext xmlns:c16="http://schemas.microsoft.com/office/drawing/2014/chart" uri="{C3380CC4-5D6E-409C-BE32-E72D297353CC}">
              <c16:uniqueId val="{00000000-6418-45D7-9EAA-EA538BD72D30}"/>
            </c:ext>
          </c:extLst>
        </c:ser>
        <c:dLbls>
          <c:showLegendKey val="0"/>
          <c:showVal val="0"/>
          <c:showCatName val="0"/>
          <c:showSerName val="0"/>
          <c:showPercent val="0"/>
          <c:showBubbleSize val="0"/>
        </c:dLbls>
        <c:axId val="800181080"/>
        <c:axId val="800186984"/>
      </c:scatterChart>
      <c:valAx>
        <c:axId val="800186984"/>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81080"/>
        <c:crossesAt val="0"/>
        <c:crossBetween val="midCat"/>
      </c:valAx>
      <c:valAx>
        <c:axId val="800181080"/>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86984"/>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ALÇADA MÀXIMA</a:t>
            </a:r>
          </a:p>
        </c:rich>
      </c:tx>
      <c:overlay val="0"/>
      <c:spPr>
        <a:noFill/>
        <a:ln>
          <a:noFill/>
        </a:ln>
      </c:spPr>
    </c:title>
    <c:autoTitleDeleted val="0"/>
    <c:plotArea>
      <c:layout/>
      <c:scatterChart>
        <c:scatterStyle val="smoothMarker"/>
        <c:varyColors val="0"/>
        <c:ser>
          <c:idx val="0"/>
          <c:order val="0"/>
          <c:tx>
            <c:strRef>
              <c:f>Estadistica_WI!$O$41:$O$41</c:f>
              <c:strCache>
                <c:ptCount val="1"/>
                <c:pt idx="0">
                  <c:v>Distr. Normal</c:v>
                </c:pt>
              </c:strCache>
            </c:strRef>
          </c:tx>
          <c:spPr>
            <a:ln w="19083" cap="rnd">
              <a:solidFill>
                <a:srgbClr val="4472C4"/>
              </a:solidFill>
              <a:prstDash val="solid"/>
              <a:round/>
            </a:ln>
          </c:spPr>
          <c:marker>
            <c:symbol val="circle"/>
            <c:size val="5"/>
          </c:marker>
          <c:xVal>
            <c:numRef>
              <c:f>Estadistica_WI!$N$42:$N$76</c:f>
              <c:numCache>
                <c:formatCode>General</c:formatCode>
                <c:ptCount val="35"/>
                <c:pt idx="0">
                  <c:v>-7.5</c:v>
                </c:pt>
                <c:pt idx="1">
                  <c:v>-7</c:v>
                </c:pt>
                <c:pt idx="2">
                  <c:v>-6.5</c:v>
                </c:pt>
                <c:pt idx="3">
                  <c:v>-6</c:v>
                </c:pt>
                <c:pt idx="4">
                  <c:v>-5.5</c:v>
                </c:pt>
                <c:pt idx="5">
                  <c:v>-5</c:v>
                </c:pt>
                <c:pt idx="6">
                  <c:v>-4.5</c:v>
                </c:pt>
                <c:pt idx="7">
                  <c:v>-4</c:v>
                </c:pt>
                <c:pt idx="8">
                  <c:v>-3.5</c:v>
                </c:pt>
                <c:pt idx="9">
                  <c:v>-3</c:v>
                </c:pt>
                <c:pt idx="10">
                  <c:v>-2.5</c:v>
                </c:pt>
                <c:pt idx="11">
                  <c:v>-2</c:v>
                </c:pt>
                <c:pt idx="12">
                  <c:v>-1.5</c:v>
                </c:pt>
                <c:pt idx="13">
                  <c:v>-1</c:v>
                </c:pt>
                <c:pt idx="14">
                  <c:v>-0.5</c:v>
                </c:pt>
                <c:pt idx="15">
                  <c:v>0</c:v>
                </c:pt>
                <c:pt idx="16">
                  <c:v>0.5</c:v>
                </c:pt>
                <c:pt idx="17">
                  <c:v>1</c:v>
                </c:pt>
                <c:pt idx="18">
                  <c:v>1.5</c:v>
                </c:pt>
                <c:pt idx="19">
                  <c:v>2</c:v>
                </c:pt>
                <c:pt idx="20">
                  <c:v>2.5</c:v>
                </c:pt>
                <c:pt idx="21">
                  <c:v>3</c:v>
                </c:pt>
                <c:pt idx="22">
                  <c:v>3.5</c:v>
                </c:pt>
                <c:pt idx="23">
                  <c:v>4</c:v>
                </c:pt>
                <c:pt idx="24">
                  <c:v>4.5</c:v>
                </c:pt>
                <c:pt idx="25">
                  <c:v>5</c:v>
                </c:pt>
                <c:pt idx="26">
                  <c:v>5.5</c:v>
                </c:pt>
                <c:pt idx="27">
                  <c:v>6</c:v>
                </c:pt>
                <c:pt idx="28">
                  <c:v>6.5</c:v>
                </c:pt>
                <c:pt idx="29">
                  <c:v>7</c:v>
                </c:pt>
                <c:pt idx="30">
                  <c:v>7.5</c:v>
                </c:pt>
                <c:pt idx="31">
                  <c:v>8</c:v>
                </c:pt>
                <c:pt idx="32">
                  <c:v>8.5</c:v>
                </c:pt>
                <c:pt idx="33">
                  <c:v>9</c:v>
                </c:pt>
                <c:pt idx="34">
                  <c:v>9.5</c:v>
                </c:pt>
              </c:numCache>
            </c:numRef>
          </c:xVal>
          <c:yVal>
            <c:numRef>
              <c:f>Estadistica_WI!$O$42:$O$76</c:f>
              <c:numCache>
                <c:formatCode>General</c:formatCode>
                <c:ptCount val="35"/>
                <c:pt idx="0">
                  <c:v>2.9575153651165552E-2</c:v>
                </c:pt>
                <c:pt idx="1">
                  <c:v>3.5488635526627843E-2</c:v>
                </c:pt>
                <c:pt idx="2">
                  <c:v>4.1948402779889774E-2</c:v>
                </c:pt>
                <c:pt idx="3">
                  <c:v>4.8843344271819425E-2</c:v>
                </c:pt>
                <c:pt idx="4">
                  <c:v>5.6022074949197219E-2</c:v>
                </c:pt>
                <c:pt idx="5">
                  <c:v>6.3296081320232039E-2</c:v>
                </c:pt>
                <c:pt idx="6">
                  <c:v>7.0446316908504364E-2</c:v>
                </c:pt>
                <c:pt idx="7">
                  <c:v>7.7233122944916854E-2</c:v>
                </c:pt>
                <c:pt idx="8">
                  <c:v>8.3408965573596311E-2</c:v>
                </c:pt>
                <c:pt idx="9">
                  <c:v>8.8733111275829446E-2</c:v>
                </c:pt>
                <c:pt idx="10">
                  <c:v>9.2987060548524361E-2</c:v>
                </c:pt>
                <c:pt idx="11">
                  <c:v>9.5989375065169413E-2</c:v>
                </c:pt>
                <c:pt idx="12">
                  <c:v>9.7608501271659431E-2</c:v>
                </c:pt>
                <c:pt idx="13">
                  <c:v>9.7772328880888229E-2</c:v>
                </c:pt>
                <c:pt idx="14">
                  <c:v>9.6473516876479204E-2</c:v>
                </c:pt>
                <c:pt idx="15">
                  <c:v>9.3770039027369162E-2</c:v>
                </c:pt>
                <c:pt idx="16">
                  <c:v>8.9780892442514637E-2</c:v>
                </c:pt>
                <c:pt idx="17">
                  <c:v>8.4677411701313765E-2</c:v>
                </c:pt>
                <c:pt idx="18">
                  <c:v>7.8671071718405483E-2</c:v>
                </c:pt>
                <c:pt idx="19">
                  <c:v>7.1998988247058457E-2</c:v>
                </c:pt>
                <c:pt idx="20">
                  <c:v>6.4908497471597951E-2</c:v>
                </c:pt>
                <c:pt idx="21">
                  <c:v>5.7642200761099514E-2</c:v>
                </c:pt>
                <c:pt idx="22">
                  <c:v>5.0424707378275528E-2</c:v>
                </c:pt>
                <c:pt idx="23">
                  <c:v>4.3452028410768492E-2</c:v>
                </c:pt>
                <c:pt idx="24">
                  <c:v>3.6884216139560236E-2</c:v>
                </c:pt>
                <c:pt idx="25">
                  <c:v>3.0841457739554958E-2</c:v>
                </c:pt>
                <c:pt idx="26">
                  <c:v>2.5403471621145968E-2</c:v>
                </c:pt>
                <c:pt idx="27">
                  <c:v>2.0611760160799717E-2</c:v>
                </c:pt>
                <c:pt idx="28">
                  <c:v>1.6474070678895718E-2</c:v>
                </c:pt>
                <c:pt idx="29">
                  <c:v>1.29703174236657E-2</c:v>
                </c:pt>
                <c:pt idx="30">
                  <c:v>1.0059215676930775E-2</c:v>
                </c:pt>
                <c:pt idx="31">
                  <c:v>7.684957502463014E-3</c:v>
                </c:pt>
                <c:pt idx="32">
                  <c:v>5.7833923454709939E-3</c:v>
                </c:pt>
                <c:pt idx="33">
                  <c:v>4.2873375411103098E-3</c:v>
                </c:pt>
                <c:pt idx="34">
                  <c:v>3.1308087069412465E-3</c:v>
                </c:pt>
              </c:numCache>
            </c:numRef>
          </c:yVal>
          <c:smooth val="1"/>
          <c:extLst>
            <c:ext xmlns:c16="http://schemas.microsoft.com/office/drawing/2014/chart" uri="{C3380CC4-5D6E-409C-BE32-E72D297353CC}">
              <c16:uniqueId val="{00000000-C10F-48B5-9F46-CFA18EF68E41}"/>
            </c:ext>
          </c:extLst>
        </c:ser>
        <c:dLbls>
          <c:showLegendKey val="0"/>
          <c:showVal val="0"/>
          <c:showCatName val="0"/>
          <c:showSerName val="0"/>
          <c:showPercent val="0"/>
          <c:showBubbleSize val="0"/>
        </c:dLbls>
        <c:axId val="800184360"/>
        <c:axId val="800181736"/>
      </c:scatterChart>
      <c:valAx>
        <c:axId val="800181736"/>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84360"/>
        <c:crossesAt val="0"/>
        <c:crossBetween val="midCat"/>
      </c:valAx>
      <c:valAx>
        <c:axId val="800184360"/>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81736"/>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c:style val="2"/>
  <c:chart>
    <c:title>
      <c:tx>
        <c:rich>
          <a:bodyPr lIns="0" tIns="0" rIns="0" bIns="0"/>
          <a:lstStyle/>
          <a:p>
            <a:pPr marL="0" marR="0" indent="0" algn="ctr" defTabSz="914400" fontAlgn="auto" hangingPunct="1">
              <a:lnSpc>
                <a:spcPct val="100000"/>
              </a:lnSpc>
              <a:spcBef>
                <a:spcPts val="0"/>
              </a:spcBef>
              <a:spcAft>
                <a:spcPts val="0"/>
              </a:spcAft>
              <a:tabLst/>
              <a:defRPr sz="1400" b="0" i="0" u="none" strike="noStrike" kern="1200" baseline="0">
                <a:solidFill>
                  <a:srgbClr val="595959"/>
                </a:solidFill>
                <a:latin typeface="Calibri"/>
              </a:defRPr>
            </a:pPr>
            <a:r>
              <a:rPr lang="ca-ES" sz="1400" b="0" i="0" u="none" strike="noStrike" kern="1200" cap="none" spc="0" baseline="0">
                <a:solidFill>
                  <a:srgbClr val="595959"/>
                </a:solidFill>
                <a:uFillTx/>
                <a:latin typeface="Calibri"/>
              </a:rPr>
              <a:t>ERRORS EN % EN DISTÀNCIA</a:t>
            </a:r>
          </a:p>
        </c:rich>
      </c:tx>
      <c:overlay val="0"/>
      <c:spPr>
        <a:noFill/>
        <a:ln>
          <a:noFill/>
        </a:ln>
      </c:spPr>
    </c:title>
    <c:autoTitleDeleted val="0"/>
    <c:plotArea>
      <c:layout/>
      <c:scatterChart>
        <c:scatterStyle val="smoothMarker"/>
        <c:varyColors val="0"/>
        <c:ser>
          <c:idx val="0"/>
          <c:order val="0"/>
          <c:tx>
            <c:strRef>
              <c:f>Estadistica_GPS!$O$9:$O$9</c:f>
              <c:strCache>
                <c:ptCount val="1"/>
                <c:pt idx="0">
                  <c:v>Desviació standard</c:v>
                </c:pt>
              </c:strCache>
            </c:strRef>
          </c:tx>
          <c:spPr>
            <a:ln w="19083" cap="rnd">
              <a:solidFill>
                <a:srgbClr val="4472C4"/>
              </a:solidFill>
              <a:prstDash val="solid"/>
              <a:round/>
            </a:ln>
          </c:spPr>
          <c:marker>
            <c:symbol val="circle"/>
            <c:size val="5"/>
          </c:marker>
          <c:xVal>
            <c:numRef>
              <c:f>Estadistica_GPS!$N$10:$N$55</c:f>
              <c:numCache>
                <c:formatCode>General</c:formatCode>
                <c:ptCount val="46"/>
                <c:pt idx="0">
                  <c:v>-7</c:v>
                </c:pt>
                <c:pt idx="1">
                  <c:v>-6.5</c:v>
                </c:pt>
                <c:pt idx="2">
                  <c:v>-6</c:v>
                </c:pt>
                <c:pt idx="3">
                  <c:v>-5.5</c:v>
                </c:pt>
                <c:pt idx="4">
                  <c:v>-5</c:v>
                </c:pt>
                <c:pt idx="5">
                  <c:v>-4.5</c:v>
                </c:pt>
                <c:pt idx="6">
                  <c:v>-4</c:v>
                </c:pt>
                <c:pt idx="7">
                  <c:v>-3.5</c:v>
                </c:pt>
                <c:pt idx="8">
                  <c:v>-3</c:v>
                </c:pt>
                <c:pt idx="9">
                  <c:v>-2.5</c:v>
                </c:pt>
                <c:pt idx="10">
                  <c:v>-2</c:v>
                </c:pt>
                <c:pt idx="11">
                  <c:v>-1.5</c:v>
                </c:pt>
                <c:pt idx="12">
                  <c:v>-1</c:v>
                </c:pt>
                <c:pt idx="13">
                  <c:v>-0.5</c:v>
                </c:pt>
                <c:pt idx="14">
                  <c:v>0</c:v>
                </c:pt>
                <c:pt idx="15">
                  <c:v>0.5</c:v>
                </c:pt>
                <c:pt idx="16">
                  <c:v>1</c:v>
                </c:pt>
                <c:pt idx="17">
                  <c:v>1.5</c:v>
                </c:pt>
                <c:pt idx="18">
                  <c:v>2</c:v>
                </c:pt>
                <c:pt idx="19">
                  <c:v>2.5</c:v>
                </c:pt>
                <c:pt idx="20">
                  <c:v>3</c:v>
                </c:pt>
                <c:pt idx="21">
                  <c:v>3.5</c:v>
                </c:pt>
                <c:pt idx="22">
                  <c:v>4</c:v>
                </c:pt>
                <c:pt idx="23">
                  <c:v>4.5</c:v>
                </c:pt>
                <c:pt idx="24">
                  <c:v>5</c:v>
                </c:pt>
                <c:pt idx="25">
                  <c:v>5.5</c:v>
                </c:pt>
                <c:pt idx="26">
                  <c:v>6</c:v>
                </c:pt>
                <c:pt idx="27">
                  <c:v>6.5</c:v>
                </c:pt>
                <c:pt idx="28">
                  <c:v>7</c:v>
                </c:pt>
                <c:pt idx="29">
                  <c:v>7.5</c:v>
                </c:pt>
                <c:pt idx="30">
                  <c:v>8</c:v>
                </c:pt>
                <c:pt idx="31">
                  <c:v>8.5</c:v>
                </c:pt>
                <c:pt idx="32">
                  <c:v>9</c:v>
                </c:pt>
                <c:pt idx="33">
                  <c:v>9.5</c:v>
                </c:pt>
                <c:pt idx="34">
                  <c:v>10</c:v>
                </c:pt>
                <c:pt idx="35">
                  <c:v>10.5</c:v>
                </c:pt>
                <c:pt idx="36">
                  <c:v>11</c:v>
                </c:pt>
                <c:pt idx="37">
                  <c:v>11.5</c:v>
                </c:pt>
                <c:pt idx="38">
                  <c:v>12</c:v>
                </c:pt>
                <c:pt idx="39">
                  <c:v>12.5</c:v>
                </c:pt>
                <c:pt idx="40">
                  <c:v>13</c:v>
                </c:pt>
                <c:pt idx="41">
                  <c:v>13.5</c:v>
                </c:pt>
                <c:pt idx="42">
                  <c:v>14</c:v>
                </c:pt>
                <c:pt idx="43">
                  <c:v>14.5</c:v>
                </c:pt>
                <c:pt idx="44">
                  <c:v>15</c:v>
                </c:pt>
                <c:pt idx="45">
                  <c:v>15.5</c:v>
                </c:pt>
              </c:numCache>
            </c:numRef>
          </c:xVal>
          <c:yVal>
            <c:numRef>
              <c:f>Estadistica_GPS!$O$10:$O$55</c:f>
              <c:numCache>
                <c:formatCode>General</c:formatCode>
                <c:ptCount val="46"/>
                <c:pt idx="0">
                  <c:v>7.9073599433245583E-3</c:v>
                </c:pt>
                <c:pt idx="1">
                  <c:v>9.5999574646884328E-3</c:v>
                </c:pt>
                <c:pt idx="2">
                  <c:v>1.1553207566228029E-2</c:v>
                </c:pt>
                <c:pt idx="3">
                  <c:v>1.3782605007870671E-2</c:v>
                </c:pt>
                <c:pt idx="4">
                  <c:v>1.6298795502314667E-2</c:v>
                </c:pt>
                <c:pt idx="5">
                  <c:v>1.9106237782190845E-2</c:v>
                </c:pt>
                <c:pt idx="6">
                  <c:v>2.2201908716311093E-2</c:v>
                </c:pt>
                <c:pt idx="7">
                  <c:v>2.5574132671680062E-2</c:v>
                </c:pt>
                <c:pt idx="8">
                  <c:v>2.9201622459206926E-2</c:v>
                </c:pt>
                <c:pt idx="9">
                  <c:v>3.3052819844085625E-2</c:v>
                </c:pt>
                <c:pt idx="10">
                  <c:v>3.708561778016594E-2</c:v>
                </c:pt>
                <c:pt idx="11">
                  <c:v>4.1247533720966074E-2</c:v>
                </c:pt>
                <c:pt idx="12">
                  <c:v>4.5476383616502185E-2</c:v>
                </c:pt>
                <c:pt idx="13">
                  <c:v>4.9701480219508903E-2</c:v>
                </c:pt>
                <c:pt idx="14">
                  <c:v>5.3845348455542417E-2</c:v>
                </c:pt>
                <c:pt idx="15">
                  <c:v>5.7825916828382763E-2</c:v>
                </c:pt>
                <c:pt idx="16">
                  <c:v>6.15591095890567E-2</c:v>
                </c:pt>
                <c:pt idx="17">
                  <c:v>6.4961732439011752E-2</c:v>
                </c:pt>
                <c:pt idx="18">
                  <c:v>6.7954517657807634E-2</c:v>
                </c:pt>
                <c:pt idx="19">
                  <c:v>7.0465175310565356E-2</c:v>
                </c:pt>
                <c:pt idx="20">
                  <c:v>7.2431287672617389E-2</c:v>
                </c:pt>
                <c:pt idx="21">
                  <c:v>7.3802885548458041E-2</c:v>
                </c:pt>
                <c:pt idx="22">
                  <c:v>7.4544558192920635E-2</c:v>
                </c:pt>
                <c:pt idx="23">
                  <c:v>7.4636972504157184E-2</c:v>
                </c:pt>
                <c:pt idx="24">
                  <c:v>7.4077710509314651E-2</c:v>
                </c:pt>
                <c:pt idx="25">
                  <c:v>7.2881374499688789E-2</c:v>
                </c:pt>
                <c:pt idx="26">
                  <c:v>7.1078953434038555E-2</c:v>
                </c:pt>
                <c:pt idx="27">
                  <c:v>6.8716488987188865E-2</c:v>
                </c:pt>
                <c:pt idx="28">
                  <c:v>6.5853121399480144E-2</c:v>
                </c:pt>
                <c:pt idx="29">
                  <c:v>6.2558630886488109E-2</c:v>
                </c:pt>
                <c:pt idx="30">
                  <c:v>5.8910617182833767E-2</c:v>
                </c:pt>
                <c:pt idx="31">
                  <c:v>5.4991476017104926E-2</c:v>
                </c:pt>
                <c:pt idx="32">
                  <c:v>5.0885336103239531E-2</c:v>
                </c:pt>
                <c:pt idx="33">
                  <c:v>4.6675113744409483E-2</c:v>
                </c:pt>
                <c:pt idx="34">
                  <c:v>4.2439825476520789E-2</c:v>
                </c:pt>
                <c:pt idx="35">
                  <c:v>3.8252274216940947E-2</c:v>
                </c:pt>
                <c:pt idx="36">
                  <c:v>3.4177193583892054E-2</c:v>
                </c:pt>
                <c:pt idx="37">
                  <c:v>3.0269901169900502E-2</c:v>
                </c:pt>
                <c:pt idx="38">
                  <c:v>2.6575477373861092E-2</c:v>
                </c:pt>
                <c:pt idx="39">
                  <c:v>2.3128454479219455E-2</c:v>
                </c:pt>
                <c:pt idx="40">
                  <c:v>1.9952973132937403E-2</c:v>
                </c:pt>
                <c:pt idx="41">
                  <c:v>1.7063341771299055E-2</c:v>
                </c:pt>
                <c:pt idx="42">
                  <c:v>1.4464919737881027E-2</c:v>
                </c:pt>
                <c:pt idx="43">
                  <c:v>1.2155237071686387E-2</c:v>
                </c:pt>
                <c:pt idx="44">
                  <c:v>1.0125262839183677E-2</c:v>
                </c:pt>
                <c:pt idx="45">
                  <c:v>8.3607385882494591E-3</c:v>
                </c:pt>
              </c:numCache>
            </c:numRef>
          </c:yVal>
          <c:smooth val="1"/>
          <c:extLst>
            <c:ext xmlns:c16="http://schemas.microsoft.com/office/drawing/2014/chart" uri="{C3380CC4-5D6E-409C-BE32-E72D297353CC}">
              <c16:uniqueId val="{00000000-B8B3-4C9C-A3D7-446F3078A1C1}"/>
            </c:ext>
          </c:extLst>
        </c:ser>
        <c:dLbls>
          <c:showLegendKey val="0"/>
          <c:showVal val="0"/>
          <c:showCatName val="0"/>
          <c:showSerName val="0"/>
          <c:showPercent val="0"/>
          <c:showBubbleSize val="0"/>
        </c:dLbls>
        <c:axId val="800191248"/>
        <c:axId val="800189608"/>
      </c:scatterChart>
      <c:valAx>
        <c:axId val="800189608"/>
        <c:scaling>
          <c:orientation val="minMax"/>
        </c:scaling>
        <c:delete val="0"/>
        <c:axPos val="l"/>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1" i="0" u="none" strike="noStrike" kern="1200" baseline="0">
                    <a:solidFill>
                      <a:srgbClr val="000000"/>
                    </a:solidFill>
                    <a:latin typeface="Calibri"/>
                  </a:defRPr>
                </a:pPr>
                <a:r>
                  <a:rPr lang="ca-ES" sz="1000" b="1" i="0" u="none" strike="noStrike" kern="1200" cap="none" spc="0" baseline="0">
                    <a:solidFill>
                      <a:srgbClr val="000000"/>
                    </a:solidFill>
                    <a:uFillTx/>
                    <a:latin typeface="Calibri"/>
                  </a:rPr>
                  <a:t>Desviació Std</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91248"/>
        <c:crossesAt val="0"/>
        <c:crossBetween val="midCat"/>
      </c:valAx>
      <c:valAx>
        <c:axId val="800191248"/>
        <c:scaling>
          <c:orientation val="minMax"/>
        </c:scaling>
        <c:delete val="0"/>
        <c:axPos val="b"/>
        <c:majorGridlines>
          <c:spPr>
            <a:ln w="9363"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0" b="0" i="0" u="none" strike="noStrike" kern="1200" baseline="0">
                    <a:solidFill>
                      <a:srgbClr val="595959"/>
                    </a:solidFill>
                    <a:latin typeface="Calibri"/>
                  </a:defRPr>
                </a:pPr>
                <a:r>
                  <a:rPr lang="ca-ES" sz="1000" b="0" i="0" u="none" strike="noStrike" kern="1200" cap="none" spc="0" baseline="0">
                    <a:solidFill>
                      <a:srgbClr val="595959"/>
                    </a:solidFill>
                    <a:uFillTx/>
                    <a:latin typeface="Calibri"/>
                  </a:rPr>
                  <a:t>% Error</a:t>
                </a:r>
              </a:p>
            </c:rich>
          </c:tx>
          <c:overlay val="0"/>
          <c:spPr>
            <a:noFill/>
            <a:ln>
              <a:noFill/>
            </a:ln>
          </c:spPr>
        </c:title>
        <c:numFmt formatCode="General" sourceLinked="0"/>
        <c:majorTickMark val="none"/>
        <c:minorTickMark val="none"/>
        <c:tickLblPos val="low"/>
        <c:spPr>
          <a:noFill/>
          <a:ln w="9363" cap="flat">
            <a:solidFill>
              <a:srgbClr val="BFBFBF"/>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crossAx val="800189608"/>
        <c:crossesAt val="0"/>
        <c:crossBetween val="midCat"/>
      </c:valAx>
      <c:spPr>
        <a:noFill/>
        <a:ln>
          <a:noFill/>
        </a:ln>
      </c:spPr>
    </c:plotArea>
    <c:legend>
      <c:legendPos val="b"/>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595959"/>
              </a:solidFill>
              <a:latin typeface="Calibri"/>
            </a:defRPr>
          </a:pPr>
          <a:endParaRPr lang="ca-ES"/>
        </a:p>
      </c:txPr>
    </c:legend>
    <c:plotVisOnly val="1"/>
    <c:dispBlanksAs val="gap"/>
    <c:showDLblsOverMax val="0"/>
  </c:chart>
  <c:spPr>
    <a:solidFill>
      <a:srgbClr val="FFFFFF"/>
    </a:solidFill>
    <a:ln w="9363" cap="flat">
      <a:solidFill>
        <a:srgbClr val="D9D9D9"/>
      </a:solidFill>
      <a:prstDash val="solid"/>
      <a:round/>
    </a:ln>
  </c:spPr>
  <c:txPr>
    <a:bodyPr lIns="0" tIns="0" rIns="0" bIns="0"/>
    <a:lstStyle/>
    <a:p>
      <a:pPr marL="0" marR="0" indent="0" defTabSz="914400" fontAlgn="auto" hangingPunct="1">
        <a:lnSpc>
          <a:spcPct val="100000"/>
        </a:lnSpc>
        <a:spcBef>
          <a:spcPts val="0"/>
        </a:spcBef>
        <a:spcAft>
          <a:spcPts val="0"/>
        </a:spcAft>
        <a:tabLst/>
        <a:defRPr lang="es-ES" sz="1000" b="0" i="0" u="none" strike="noStrike" kern="1200" baseline="0">
          <a:solidFill>
            <a:srgbClr val="000000"/>
          </a:solidFill>
          <a:latin typeface="Calibri"/>
        </a:defRPr>
      </a:pPr>
      <a:endParaRPr lang="ca-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4" Type="http://schemas.openxmlformats.org/officeDocument/2006/relationships/chart" Target="../charts/chart5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4" Type="http://schemas.openxmlformats.org/officeDocument/2006/relationships/chart" Target="../charts/chart6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 Id="rId4" Type="http://schemas.openxmlformats.org/officeDocument/2006/relationships/chart" Target="../charts/chart72.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4" Type="http://schemas.openxmlformats.org/officeDocument/2006/relationships/chart" Target="../charts/chart7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82.xml"/><Relationship Id="rId2" Type="http://schemas.openxmlformats.org/officeDocument/2006/relationships/chart" Target="../charts/chart81.xml"/><Relationship Id="rId1" Type="http://schemas.openxmlformats.org/officeDocument/2006/relationships/chart" Target="../charts/chart80.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85.xml"/><Relationship Id="rId2" Type="http://schemas.openxmlformats.org/officeDocument/2006/relationships/chart" Target="../charts/chart84.xml"/><Relationship Id="rId1" Type="http://schemas.openxmlformats.org/officeDocument/2006/relationships/chart" Target="../charts/chart83.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4" Type="http://schemas.openxmlformats.org/officeDocument/2006/relationships/chart" Target="../charts/chart89.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oneCellAnchor>
    <xdr:from>
      <xdr:col>2</xdr:col>
      <xdr:colOff>552955</xdr:colOff>
      <xdr:row>10</xdr:row>
      <xdr:rowOff>5760</xdr:rowOff>
    </xdr:from>
    <xdr:ext cx="3619442" cy="2724116"/>
    <xdr:graphicFrame macro="">
      <xdr:nvGraphicFramePr>
        <xdr:cNvPr id="2" name="Gráfico 2">
          <a:extLst>
            <a:ext uri="{FF2B5EF4-FFF2-40B4-BE49-F238E27FC236}">
              <a16:creationId xmlns:a16="http://schemas.microsoft.com/office/drawing/2014/main" id="{34447ADB-BA09-478C-8132-A766A96432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10</xdr:col>
      <xdr:colOff>356</xdr:colOff>
      <xdr:row>10</xdr:row>
      <xdr:rowOff>5760</xdr:rowOff>
    </xdr:from>
    <xdr:ext cx="4029120" cy="2743200"/>
    <xdr:graphicFrame macro="">
      <xdr:nvGraphicFramePr>
        <xdr:cNvPr id="3" name="Gráfico 4">
          <a:extLst>
            <a:ext uri="{FF2B5EF4-FFF2-40B4-BE49-F238E27FC236}">
              <a16:creationId xmlns:a16="http://schemas.microsoft.com/office/drawing/2014/main" id="{7B53B867-2070-48E0-AEA8-192085094F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9720</xdr:colOff>
      <xdr:row>10</xdr:row>
      <xdr:rowOff>5760</xdr:rowOff>
    </xdr:from>
    <xdr:ext cx="4572000" cy="2743200"/>
    <xdr:graphicFrame macro="">
      <xdr:nvGraphicFramePr>
        <xdr:cNvPr id="4" name="Gráfico 6">
          <a:extLst>
            <a:ext uri="{FF2B5EF4-FFF2-40B4-BE49-F238E27FC236}">
              <a16:creationId xmlns:a16="http://schemas.microsoft.com/office/drawing/2014/main" id="{4700CE4E-90CC-4492-BED1-42418D4E2C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1257839</xdr:colOff>
      <xdr:row>13</xdr:row>
      <xdr:rowOff>171724</xdr:rowOff>
    </xdr:from>
    <xdr:ext cx="4572000" cy="2743200"/>
    <xdr:graphicFrame macro="">
      <xdr:nvGraphicFramePr>
        <xdr:cNvPr id="2" name="Gráfico 1">
          <a:extLst>
            <a:ext uri="{FF2B5EF4-FFF2-40B4-BE49-F238E27FC236}">
              <a16:creationId xmlns:a16="http://schemas.microsoft.com/office/drawing/2014/main" id="{7987A505-2FF2-498D-B173-C1B94356CC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390604</xdr:colOff>
      <xdr:row>13</xdr:row>
      <xdr:rowOff>171724</xdr:rowOff>
    </xdr:from>
    <xdr:ext cx="4572000" cy="2743200"/>
    <xdr:graphicFrame macro="">
      <xdr:nvGraphicFramePr>
        <xdr:cNvPr id="3" name="Gráfico 2">
          <a:extLst>
            <a:ext uri="{FF2B5EF4-FFF2-40B4-BE49-F238E27FC236}">
              <a16:creationId xmlns:a16="http://schemas.microsoft.com/office/drawing/2014/main" id="{308C220E-442F-4E48-8BFB-543F2F24C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390960</xdr:colOff>
      <xdr:row>14</xdr:row>
      <xdr:rowOff>9363</xdr:rowOff>
    </xdr:from>
    <xdr:ext cx="4572000" cy="2743200"/>
    <xdr:graphicFrame macro="">
      <xdr:nvGraphicFramePr>
        <xdr:cNvPr id="4" name="Gráfico 4">
          <a:extLst>
            <a:ext uri="{FF2B5EF4-FFF2-40B4-BE49-F238E27FC236}">
              <a16:creationId xmlns:a16="http://schemas.microsoft.com/office/drawing/2014/main" id="{61E565C9-B683-4EFF-ADE3-19250DE4D5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1257839</xdr:colOff>
      <xdr:row>13</xdr:row>
      <xdr:rowOff>162360</xdr:rowOff>
    </xdr:from>
    <xdr:ext cx="4572000" cy="2743200"/>
    <xdr:graphicFrame macro="">
      <xdr:nvGraphicFramePr>
        <xdr:cNvPr id="2" name="Gráfico 1">
          <a:extLst>
            <a:ext uri="{FF2B5EF4-FFF2-40B4-BE49-F238E27FC236}">
              <a16:creationId xmlns:a16="http://schemas.microsoft.com/office/drawing/2014/main" id="{049057CE-73D5-4883-A321-BE06C42AC7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390604</xdr:colOff>
      <xdr:row>13</xdr:row>
      <xdr:rowOff>171724</xdr:rowOff>
    </xdr:from>
    <xdr:ext cx="4572000" cy="2743200"/>
    <xdr:graphicFrame macro="">
      <xdr:nvGraphicFramePr>
        <xdr:cNvPr id="3" name="Gráfico 2">
          <a:extLst>
            <a:ext uri="{FF2B5EF4-FFF2-40B4-BE49-F238E27FC236}">
              <a16:creationId xmlns:a16="http://schemas.microsoft.com/office/drawing/2014/main" id="{2EFC6680-078F-411C-9B5E-528C4B5AE9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371877</xdr:colOff>
      <xdr:row>13</xdr:row>
      <xdr:rowOff>171724</xdr:rowOff>
    </xdr:from>
    <xdr:ext cx="4572000" cy="2743200"/>
    <xdr:graphicFrame macro="">
      <xdr:nvGraphicFramePr>
        <xdr:cNvPr id="4" name="Gráfico 7">
          <a:extLst>
            <a:ext uri="{FF2B5EF4-FFF2-40B4-BE49-F238E27FC236}">
              <a16:creationId xmlns:a16="http://schemas.microsoft.com/office/drawing/2014/main" id="{B690977B-BA3D-472A-B95A-F6D4F007AD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1248119</xdr:colOff>
      <xdr:row>13</xdr:row>
      <xdr:rowOff>171724</xdr:rowOff>
    </xdr:from>
    <xdr:ext cx="4191115" cy="2743200"/>
    <xdr:graphicFrame macro="">
      <xdr:nvGraphicFramePr>
        <xdr:cNvPr id="2" name="Gráfico 1">
          <a:extLst>
            <a:ext uri="{FF2B5EF4-FFF2-40B4-BE49-F238E27FC236}">
              <a16:creationId xmlns:a16="http://schemas.microsoft.com/office/drawing/2014/main" id="{974596A4-BDDF-4945-8DC9-7A398E5264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562319</xdr:colOff>
      <xdr:row>14</xdr:row>
      <xdr:rowOff>0</xdr:rowOff>
    </xdr:from>
    <xdr:ext cx="4200479" cy="2743200"/>
    <xdr:graphicFrame macro="">
      <xdr:nvGraphicFramePr>
        <xdr:cNvPr id="3" name="Gráfico 2">
          <a:extLst>
            <a:ext uri="{FF2B5EF4-FFF2-40B4-BE49-F238E27FC236}">
              <a16:creationId xmlns:a16="http://schemas.microsoft.com/office/drawing/2014/main" id="{F31AB759-8E82-462B-94C0-9AB101A3A3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16</xdr:col>
      <xdr:colOff>190798</xdr:colOff>
      <xdr:row>14</xdr:row>
      <xdr:rowOff>0</xdr:rowOff>
    </xdr:from>
    <xdr:ext cx="4086362" cy="2743200"/>
    <xdr:graphicFrame macro="">
      <xdr:nvGraphicFramePr>
        <xdr:cNvPr id="4" name="Gráfico 3">
          <a:extLst>
            <a:ext uri="{FF2B5EF4-FFF2-40B4-BE49-F238E27FC236}">
              <a16:creationId xmlns:a16="http://schemas.microsoft.com/office/drawing/2014/main" id="{85E2C63D-A384-443D-B15A-2858860BE5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23</xdr:col>
      <xdr:colOff>0</xdr:colOff>
      <xdr:row>14</xdr:row>
      <xdr:rowOff>0</xdr:rowOff>
    </xdr:from>
    <xdr:ext cx="4114800" cy="2743200"/>
    <xdr:graphicFrame macro="">
      <xdr:nvGraphicFramePr>
        <xdr:cNvPr id="5" name="Gráfico 4">
          <a:extLst>
            <a:ext uri="{FF2B5EF4-FFF2-40B4-BE49-F238E27FC236}">
              <a16:creationId xmlns:a16="http://schemas.microsoft.com/office/drawing/2014/main" id="{3FFE2FA1-ED03-406E-8F89-C23361323A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2</xdr:col>
      <xdr:colOff>9720</xdr:colOff>
      <xdr:row>18</xdr:row>
      <xdr:rowOff>362157</xdr:rowOff>
    </xdr:from>
    <xdr:ext cx="4448162" cy="2743200"/>
    <xdr:graphicFrame macro="">
      <xdr:nvGraphicFramePr>
        <xdr:cNvPr id="2" name="Gráfico 2">
          <a:extLst>
            <a:ext uri="{FF2B5EF4-FFF2-40B4-BE49-F238E27FC236}">
              <a16:creationId xmlns:a16="http://schemas.microsoft.com/office/drawing/2014/main" id="{AA86C16B-2E95-477D-BF7C-AAB04A8069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285841</xdr:colOff>
      <xdr:row>18</xdr:row>
      <xdr:rowOff>381240</xdr:rowOff>
    </xdr:from>
    <xdr:ext cx="4791236" cy="2743200"/>
    <xdr:graphicFrame macro="">
      <xdr:nvGraphicFramePr>
        <xdr:cNvPr id="3" name="Gráfico 3">
          <a:extLst>
            <a:ext uri="{FF2B5EF4-FFF2-40B4-BE49-F238E27FC236}">
              <a16:creationId xmlns:a16="http://schemas.microsoft.com/office/drawing/2014/main" id="{AAD6705C-FF91-43BA-8815-CF5BF6EB78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495723</xdr:colOff>
      <xdr:row>18</xdr:row>
      <xdr:rowOff>390960</xdr:rowOff>
    </xdr:from>
    <xdr:ext cx="4762442" cy="2743200"/>
    <xdr:graphicFrame macro="">
      <xdr:nvGraphicFramePr>
        <xdr:cNvPr id="4" name="Gráfico 4">
          <a:extLst>
            <a:ext uri="{FF2B5EF4-FFF2-40B4-BE49-F238E27FC236}">
              <a16:creationId xmlns:a16="http://schemas.microsoft.com/office/drawing/2014/main" id="{89A39D1F-08E2-41C7-8835-DEE4F74A45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1</xdr:col>
      <xdr:colOff>1257839</xdr:colOff>
      <xdr:row>16</xdr:row>
      <xdr:rowOff>171724</xdr:rowOff>
    </xdr:from>
    <xdr:ext cx="4162321" cy="2743200"/>
    <xdr:graphicFrame macro="">
      <xdr:nvGraphicFramePr>
        <xdr:cNvPr id="2" name="Gráfico 1">
          <a:extLst>
            <a:ext uri="{FF2B5EF4-FFF2-40B4-BE49-F238E27FC236}">
              <a16:creationId xmlns:a16="http://schemas.microsoft.com/office/drawing/2014/main" id="{9E3C786D-BC4B-4F7C-96EE-5BC2D8B3AE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552955</xdr:colOff>
      <xdr:row>16</xdr:row>
      <xdr:rowOff>171724</xdr:rowOff>
    </xdr:from>
    <xdr:ext cx="3952795" cy="2743200"/>
    <xdr:graphicFrame macro="">
      <xdr:nvGraphicFramePr>
        <xdr:cNvPr id="3" name="Gráfico 2">
          <a:extLst>
            <a:ext uri="{FF2B5EF4-FFF2-40B4-BE49-F238E27FC236}">
              <a16:creationId xmlns:a16="http://schemas.microsoft.com/office/drawing/2014/main" id="{BC033C7C-28AC-4F86-9C33-7C582A1F3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15</xdr:col>
      <xdr:colOff>514441</xdr:colOff>
      <xdr:row>17</xdr:row>
      <xdr:rowOff>356</xdr:rowOff>
    </xdr:from>
    <xdr:ext cx="3543117" cy="2743200"/>
    <xdr:graphicFrame macro="">
      <xdr:nvGraphicFramePr>
        <xdr:cNvPr id="5" name="Gráfico 3">
          <a:extLst>
            <a:ext uri="{FF2B5EF4-FFF2-40B4-BE49-F238E27FC236}">
              <a16:creationId xmlns:a16="http://schemas.microsoft.com/office/drawing/2014/main" id="{972B9F26-E66B-41CA-8EC2-1E3F136310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22</xdr:col>
      <xdr:colOff>9363</xdr:colOff>
      <xdr:row>16</xdr:row>
      <xdr:rowOff>162360</xdr:rowOff>
    </xdr:from>
    <xdr:ext cx="3562200" cy="2743200"/>
    <xdr:graphicFrame macro="">
      <xdr:nvGraphicFramePr>
        <xdr:cNvPr id="4" name="Gráfico 4">
          <a:extLst>
            <a:ext uri="{FF2B5EF4-FFF2-40B4-BE49-F238E27FC236}">
              <a16:creationId xmlns:a16="http://schemas.microsoft.com/office/drawing/2014/main" id="{66DC227C-0410-4808-B837-5849B53FF7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1257839</xdr:colOff>
      <xdr:row>17</xdr:row>
      <xdr:rowOff>171724</xdr:rowOff>
    </xdr:from>
    <xdr:ext cx="4572000" cy="2743200"/>
    <xdr:graphicFrame macro="">
      <xdr:nvGraphicFramePr>
        <xdr:cNvPr id="2" name="Gráfico 1">
          <a:extLst>
            <a:ext uri="{FF2B5EF4-FFF2-40B4-BE49-F238E27FC236}">
              <a16:creationId xmlns:a16="http://schemas.microsoft.com/office/drawing/2014/main" id="{70FD7D76-B60D-4302-92A2-AB793EF59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380884</xdr:colOff>
      <xdr:row>17</xdr:row>
      <xdr:rowOff>171724</xdr:rowOff>
    </xdr:from>
    <xdr:ext cx="4572000" cy="2743200"/>
    <xdr:graphicFrame macro="">
      <xdr:nvGraphicFramePr>
        <xdr:cNvPr id="3" name="Gráfico 2">
          <a:extLst>
            <a:ext uri="{FF2B5EF4-FFF2-40B4-BE49-F238E27FC236}">
              <a16:creationId xmlns:a16="http://schemas.microsoft.com/office/drawing/2014/main" id="{5099F6B3-6972-43B2-B830-BCBB4AC55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371877</xdr:colOff>
      <xdr:row>17</xdr:row>
      <xdr:rowOff>171724</xdr:rowOff>
    </xdr:from>
    <xdr:ext cx="4572000" cy="2743200"/>
    <xdr:graphicFrame macro="">
      <xdr:nvGraphicFramePr>
        <xdr:cNvPr id="4" name="Gráfico 3">
          <a:extLst>
            <a:ext uri="{FF2B5EF4-FFF2-40B4-BE49-F238E27FC236}">
              <a16:creationId xmlns:a16="http://schemas.microsoft.com/office/drawing/2014/main" id="{25E6239A-8218-424B-8208-AED905A7D6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1</xdr:col>
      <xdr:colOff>1257839</xdr:colOff>
      <xdr:row>13</xdr:row>
      <xdr:rowOff>171724</xdr:rowOff>
    </xdr:from>
    <xdr:ext cx="4572000" cy="2743200"/>
    <xdr:graphicFrame macro="">
      <xdr:nvGraphicFramePr>
        <xdr:cNvPr id="2" name="Gráfico 1">
          <a:extLst>
            <a:ext uri="{FF2B5EF4-FFF2-40B4-BE49-F238E27FC236}">
              <a16:creationId xmlns:a16="http://schemas.microsoft.com/office/drawing/2014/main" id="{1195A341-8B41-405F-B4BA-EDB67A52D2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361800</xdr:colOff>
      <xdr:row>13</xdr:row>
      <xdr:rowOff>171724</xdr:rowOff>
    </xdr:from>
    <xdr:ext cx="4572000" cy="2743200"/>
    <xdr:graphicFrame macro="">
      <xdr:nvGraphicFramePr>
        <xdr:cNvPr id="3" name="Gráfico 2">
          <a:extLst>
            <a:ext uri="{FF2B5EF4-FFF2-40B4-BE49-F238E27FC236}">
              <a16:creationId xmlns:a16="http://schemas.microsoft.com/office/drawing/2014/main" id="{B4BD49C1-E40D-41EB-88DF-E35ECCFBFB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20</xdr:col>
      <xdr:colOff>333719</xdr:colOff>
      <xdr:row>14</xdr:row>
      <xdr:rowOff>0</xdr:rowOff>
    </xdr:from>
    <xdr:ext cx="4572000" cy="2743200"/>
    <xdr:graphicFrame macro="">
      <xdr:nvGraphicFramePr>
        <xdr:cNvPr id="4" name="Gráfico 3">
          <a:extLst>
            <a:ext uri="{FF2B5EF4-FFF2-40B4-BE49-F238E27FC236}">
              <a16:creationId xmlns:a16="http://schemas.microsoft.com/office/drawing/2014/main" id="{A1863263-561F-4B45-8C18-86EF7ABDAA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9</xdr:col>
      <xdr:colOff>238320</xdr:colOff>
      <xdr:row>16</xdr:row>
      <xdr:rowOff>0</xdr:rowOff>
    </xdr:from>
    <xdr:ext cx="4572000" cy="2743200"/>
    <xdr:graphicFrame macro="">
      <xdr:nvGraphicFramePr>
        <xdr:cNvPr id="2" name="Gráfico 1">
          <a:extLst>
            <a:ext uri="{FF2B5EF4-FFF2-40B4-BE49-F238E27FC236}">
              <a16:creationId xmlns:a16="http://schemas.microsoft.com/office/drawing/2014/main" id="{492C7DFE-E3B1-4F3B-AC4E-07AA65642D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1</xdr:col>
      <xdr:colOff>1248119</xdr:colOff>
      <xdr:row>15</xdr:row>
      <xdr:rowOff>171724</xdr:rowOff>
    </xdr:from>
    <xdr:ext cx="4572000" cy="2743200"/>
    <xdr:graphicFrame macro="">
      <xdr:nvGraphicFramePr>
        <xdr:cNvPr id="2" name="Gráfico 1">
          <a:extLst>
            <a:ext uri="{FF2B5EF4-FFF2-40B4-BE49-F238E27FC236}">
              <a16:creationId xmlns:a16="http://schemas.microsoft.com/office/drawing/2014/main" id="{FF8A1E8B-753B-4AA6-B191-5CDE4C2442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361800</xdr:colOff>
      <xdr:row>16</xdr:row>
      <xdr:rowOff>9363</xdr:rowOff>
    </xdr:from>
    <xdr:ext cx="4572000" cy="2743200"/>
    <xdr:graphicFrame macro="">
      <xdr:nvGraphicFramePr>
        <xdr:cNvPr id="3" name="Gráfico 2">
          <a:extLst>
            <a:ext uri="{FF2B5EF4-FFF2-40B4-BE49-F238E27FC236}">
              <a16:creationId xmlns:a16="http://schemas.microsoft.com/office/drawing/2014/main" id="{B872AD29-1D20-4390-B05E-4239B8E3E0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343439</xdr:colOff>
      <xdr:row>16</xdr:row>
      <xdr:rowOff>19083</xdr:rowOff>
    </xdr:from>
    <xdr:ext cx="4572000" cy="2743200"/>
    <xdr:graphicFrame macro="">
      <xdr:nvGraphicFramePr>
        <xdr:cNvPr id="4" name="Gráfico 3">
          <a:extLst>
            <a:ext uri="{FF2B5EF4-FFF2-40B4-BE49-F238E27FC236}">
              <a16:creationId xmlns:a16="http://schemas.microsoft.com/office/drawing/2014/main" id="{49D2DE67-9328-4BB5-B01C-5066BA1A8A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2</xdr:col>
      <xdr:colOff>356</xdr:colOff>
      <xdr:row>16</xdr:row>
      <xdr:rowOff>0</xdr:rowOff>
    </xdr:from>
    <xdr:ext cx="3591004" cy="2743200"/>
    <xdr:graphicFrame macro="">
      <xdr:nvGraphicFramePr>
        <xdr:cNvPr id="3" name="Gráfico 1">
          <a:extLst>
            <a:ext uri="{FF2B5EF4-FFF2-40B4-BE49-F238E27FC236}">
              <a16:creationId xmlns:a16="http://schemas.microsoft.com/office/drawing/2014/main" id="{EFBAE0DE-AC23-464A-9C4F-ACA200C16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7</xdr:col>
      <xdr:colOff>552599</xdr:colOff>
      <xdr:row>16</xdr:row>
      <xdr:rowOff>0</xdr:rowOff>
    </xdr:from>
    <xdr:ext cx="4010037" cy="2743200"/>
    <xdr:graphicFrame macro="">
      <xdr:nvGraphicFramePr>
        <xdr:cNvPr id="4" name="Gráfico 2">
          <a:extLst>
            <a:ext uri="{FF2B5EF4-FFF2-40B4-BE49-F238E27FC236}">
              <a16:creationId xmlns:a16="http://schemas.microsoft.com/office/drawing/2014/main" id="{BCAA340C-5CB3-463B-83C6-A00B2648C3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14</xdr:col>
      <xdr:colOff>562319</xdr:colOff>
      <xdr:row>16</xdr:row>
      <xdr:rowOff>19083</xdr:rowOff>
    </xdr:from>
    <xdr:ext cx="4038475" cy="2743200"/>
    <xdr:graphicFrame macro="">
      <xdr:nvGraphicFramePr>
        <xdr:cNvPr id="5" name="Gráfico 3">
          <a:extLst>
            <a:ext uri="{FF2B5EF4-FFF2-40B4-BE49-F238E27FC236}">
              <a16:creationId xmlns:a16="http://schemas.microsoft.com/office/drawing/2014/main" id="{08B8D954-DFA3-4638-9F09-D48ECA739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21</xdr:col>
      <xdr:colOff>543235</xdr:colOff>
      <xdr:row>15</xdr:row>
      <xdr:rowOff>162360</xdr:rowOff>
    </xdr:from>
    <xdr:ext cx="4019400" cy="2743200"/>
    <xdr:graphicFrame macro="">
      <xdr:nvGraphicFramePr>
        <xdr:cNvPr id="2" name="Gráfico 4">
          <a:extLst>
            <a:ext uri="{FF2B5EF4-FFF2-40B4-BE49-F238E27FC236}">
              <a16:creationId xmlns:a16="http://schemas.microsoft.com/office/drawing/2014/main" id="{10CA2F4F-809B-4B83-A485-C5852D4BBE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1257839</xdr:colOff>
      <xdr:row>13</xdr:row>
      <xdr:rowOff>152640</xdr:rowOff>
    </xdr:from>
    <xdr:ext cx="4181395" cy="2743200"/>
    <xdr:graphicFrame macro="">
      <xdr:nvGraphicFramePr>
        <xdr:cNvPr id="2" name="Gráfico 1">
          <a:extLst>
            <a:ext uri="{FF2B5EF4-FFF2-40B4-BE49-F238E27FC236}">
              <a16:creationId xmlns:a16="http://schemas.microsoft.com/office/drawing/2014/main" id="{4FCC53C9-173F-4135-902E-F6A650CE3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562319</xdr:colOff>
      <xdr:row>13</xdr:row>
      <xdr:rowOff>152640</xdr:rowOff>
    </xdr:from>
    <xdr:ext cx="4181395" cy="2743200"/>
    <xdr:graphicFrame macro="">
      <xdr:nvGraphicFramePr>
        <xdr:cNvPr id="3" name="Gráfico 2">
          <a:extLst>
            <a:ext uri="{FF2B5EF4-FFF2-40B4-BE49-F238E27FC236}">
              <a16:creationId xmlns:a16="http://schemas.microsoft.com/office/drawing/2014/main" id="{88CC8299-621A-4CCE-BC4F-8BBD76D633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16</xdr:col>
      <xdr:colOff>181444</xdr:colOff>
      <xdr:row>13</xdr:row>
      <xdr:rowOff>143277</xdr:rowOff>
    </xdr:from>
    <xdr:ext cx="3914637" cy="2743200"/>
    <xdr:graphicFrame macro="">
      <xdr:nvGraphicFramePr>
        <xdr:cNvPr id="4" name="Gráfico 4">
          <a:extLst>
            <a:ext uri="{FF2B5EF4-FFF2-40B4-BE49-F238E27FC236}">
              <a16:creationId xmlns:a16="http://schemas.microsoft.com/office/drawing/2014/main" id="{39EEBCF2-131C-42E9-8F94-7A943D0A0B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1</xdr:col>
      <xdr:colOff>1257839</xdr:colOff>
      <xdr:row>17</xdr:row>
      <xdr:rowOff>171724</xdr:rowOff>
    </xdr:from>
    <xdr:ext cx="4572000" cy="2743200"/>
    <xdr:graphicFrame macro="">
      <xdr:nvGraphicFramePr>
        <xdr:cNvPr id="2" name="Gráfico 1">
          <a:extLst>
            <a:ext uri="{FF2B5EF4-FFF2-40B4-BE49-F238E27FC236}">
              <a16:creationId xmlns:a16="http://schemas.microsoft.com/office/drawing/2014/main" id="{CE9C8315-3062-4CE2-BC9F-D48BDE71E5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380884</xdr:colOff>
      <xdr:row>17</xdr:row>
      <xdr:rowOff>171724</xdr:rowOff>
    </xdr:from>
    <xdr:ext cx="4572000" cy="2743200"/>
    <xdr:graphicFrame macro="">
      <xdr:nvGraphicFramePr>
        <xdr:cNvPr id="3" name="Gráfico 2">
          <a:extLst>
            <a:ext uri="{FF2B5EF4-FFF2-40B4-BE49-F238E27FC236}">
              <a16:creationId xmlns:a16="http://schemas.microsoft.com/office/drawing/2014/main" id="{9B699E2E-14B3-4221-BA2B-2D7C962796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371877</xdr:colOff>
      <xdr:row>18</xdr:row>
      <xdr:rowOff>9720</xdr:rowOff>
    </xdr:from>
    <xdr:ext cx="4572000" cy="2743200"/>
    <xdr:graphicFrame macro="">
      <xdr:nvGraphicFramePr>
        <xdr:cNvPr id="4" name="Gráfico 3">
          <a:extLst>
            <a:ext uri="{FF2B5EF4-FFF2-40B4-BE49-F238E27FC236}">
              <a16:creationId xmlns:a16="http://schemas.microsoft.com/office/drawing/2014/main" id="{76530240-18A6-4DA1-AA2E-BCCFDA138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1</xdr:col>
      <xdr:colOff>1114918</xdr:colOff>
      <xdr:row>17</xdr:row>
      <xdr:rowOff>105119</xdr:rowOff>
    </xdr:from>
    <xdr:ext cx="4572000" cy="2743200"/>
    <xdr:graphicFrame macro="">
      <xdr:nvGraphicFramePr>
        <xdr:cNvPr id="2" name="Gráfico 1">
          <a:extLst>
            <a:ext uri="{FF2B5EF4-FFF2-40B4-BE49-F238E27FC236}">
              <a16:creationId xmlns:a16="http://schemas.microsoft.com/office/drawing/2014/main" id="{DA843CFE-A9BE-4DEF-AB5A-C1684506AD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533881</xdr:colOff>
      <xdr:row>17</xdr:row>
      <xdr:rowOff>95755</xdr:rowOff>
    </xdr:from>
    <xdr:ext cx="4572000" cy="2743200"/>
    <xdr:graphicFrame macro="">
      <xdr:nvGraphicFramePr>
        <xdr:cNvPr id="3" name="Gráfico 2">
          <a:extLst>
            <a:ext uri="{FF2B5EF4-FFF2-40B4-BE49-F238E27FC236}">
              <a16:creationId xmlns:a16="http://schemas.microsoft.com/office/drawing/2014/main" id="{B53D678B-B264-47DE-9C02-144E3D6AEE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16</xdr:col>
      <xdr:colOff>533881</xdr:colOff>
      <xdr:row>17</xdr:row>
      <xdr:rowOff>105119</xdr:rowOff>
    </xdr:from>
    <xdr:ext cx="4572000" cy="2743200"/>
    <xdr:graphicFrame macro="">
      <xdr:nvGraphicFramePr>
        <xdr:cNvPr id="4" name="Gráfico 3">
          <a:extLst>
            <a:ext uri="{FF2B5EF4-FFF2-40B4-BE49-F238E27FC236}">
              <a16:creationId xmlns:a16="http://schemas.microsoft.com/office/drawing/2014/main" id="{D312682B-F9A5-4BA4-B8FA-2B3C1F7F80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1</xdr:col>
      <xdr:colOff>1248119</xdr:colOff>
      <xdr:row>16</xdr:row>
      <xdr:rowOff>114482</xdr:rowOff>
    </xdr:from>
    <xdr:ext cx="3619442" cy="2743200"/>
    <xdr:graphicFrame macro="">
      <xdr:nvGraphicFramePr>
        <xdr:cNvPr id="2" name="Gráfico 2">
          <a:extLst>
            <a:ext uri="{FF2B5EF4-FFF2-40B4-BE49-F238E27FC236}">
              <a16:creationId xmlns:a16="http://schemas.microsoft.com/office/drawing/2014/main" id="{E360FBFE-668A-46AA-8EDB-920817D337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7</xdr:col>
      <xdr:colOff>552599</xdr:colOff>
      <xdr:row>16</xdr:row>
      <xdr:rowOff>104762</xdr:rowOff>
    </xdr:from>
    <xdr:ext cx="4019400" cy="2743200"/>
    <xdr:graphicFrame macro="">
      <xdr:nvGraphicFramePr>
        <xdr:cNvPr id="3" name="Gráfico 3">
          <a:extLst>
            <a:ext uri="{FF2B5EF4-FFF2-40B4-BE49-F238E27FC236}">
              <a16:creationId xmlns:a16="http://schemas.microsoft.com/office/drawing/2014/main" id="{A3B78A95-4090-437D-9B4D-C9B211D61F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15</xdr:col>
      <xdr:colOff>9363</xdr:colOff>
      <xdr:row>16</xdr:row>
      <xdr:rowOff>104762</xdr:rowOff>
    </xdr:from>
    <xdr:ext cx="4010037" cy="2743200"/>
    <xdr:graphicFrame macro="">
      <xdr:nvGraphicFramePr>
        <xdr:cNvPr id="4" name="Gráfico 5">
          <a:extLst>
            <a:ext uri="{FF2B5EF4-FFF2-40B4-BE49-F238E27FC236}">
              <a16:creationId xmlns:a16="http://schemas.microsoft.com/office/drawing/2014/main" id="{6A83462F-F58E-4CCA-9EA9-EBD33E545C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21</xdr:col>
      <xdr:colOff>562319</xdr:colOff>
      <xdr:row>16</xdr:row>
      <xdr:rowOff>104762</xdr:rowOff>
    </xdr:from>
    <xdr:ext cx="3933721" cy="2743200"/>
    <xdr:graphicFrame macro="">
      <xdr:nvGraphicFramePr>
        <xdr:cNvPr id="5" name="Gráfico 6">
          <a:extLst>
            <a:ext uri="{FF2B5EF4-FFF2-40B4-BE49-F238E27FC236}">
              <a16:creationId xmlns:a16="http://schemas.microsoft.com/office/drawing/2014/main" id="{107C546A-1515-4D12-A8E2-863BF210D7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1</xdr:col>
      <xdr:colOff>1257839</xdr:colOff>
      <xdr:row>15</xdr:row>
      <xdr:rowOff>76315</xdr:rowOff>
    </xdr:from>
    <xdr:ext cx="3828958" cy="2743200"/>
    <xdr:graphicFrame macro="">
      <xdr:nvGraphicFramePr>
        <xdr:cNvPr id="2" name="Gráfico 1">
          <a:extLst>
            <a:ext uri="{FF2B5EF4-FFF2-40B4-BE49-F238E27FC236}">
              <a16:creationId xmlns:a16="http://schemas.microsoft.com/office/drawing/2014/main" id="{6B3751A3-15CD-406A-8B34-B4B37144FC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209882</xdr:colOff>
      <xdr:row>15</xdr:row>
      <xdr:rowOff>85679</xdr:rowOff>
    </xdr:from>
    <xdr:ext cx="3876836" cy="2743200"/>
    <xdr:graphicFrame macro="">
      <xdr:nvGraphicFramePr>
        <xdr:cNvPr id="3" name="Gráfico 2">
          <a:extLst>
            <a:ext uri="{FF2B5EF4-FFF2-40B4-BE49-F238E27FC236}">
              <a16:creationId xmlns:a16="http://schemas.microsoft.com/office/drawing/2014/main" id="{9336C0E3-1710-4EDE-B9F1-0BE759CCCD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15</xdr:col>
      <xdr:colOff>85679</xdr:colOff>
      <xdr:row>15</xdr:row>
      <xdr:rowOff>95399</xdr:rowOff>
    </xdr:from>
    <xdr:ext cx="3743279" cy="2743200"/>
    <xdr:graphicFrame macro="">
      <xdr:nvGraphicFramePr>
        <xdr:cNvPr id="4" name="Gráfico 3">
          <a:extLst>
            <a:ext uri="{FF2B5EF4-FFF2-40B4-BE49-F238E27FC236}">
              <a16:creationId xmlns:a16="http://schemas.microsoft.com/office/drawing/2014/main" id="{85DD00FC-F37D-4DC6-A31F-B6997DA69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21</xdr:col>
      <xdr:colOff>362157</xdr:colOff>
      <xdr:row>15</xdr:row>
      <xdr:rowOff>95399</xdr:rowOff>
    </xdr:from>
    <xdr:ext cx="3591004" cy="2743200"/>
    <xdr:graphicFrame macro="">
      <xdr:nvGraphicFramePr>
        <xdr:cNvPr id="5" name="Gráfico 5">
          <a:extLst>
            <a:ext uri="{FF2B5EF4-FFF2-40B4-BE49-F238E27FC236}">
              <a16:creationId xmlns:a16="http://schemas.microsoft.com/office/drawing/2014/main" id="{1E51871B-F1C8-4D79-9B53-4D7D475C9E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2</xdr:col>
      <xdr:colOff>356</xdr:colOff>
      <xdr:row>14</xdr:row>
      <xdr:rowOff>6117</xdr:rowOff>
    </xdr:from>
    <xdr:ext cx="4572000" cy="3048115"/>
    <xdr:graphicFrame macro="">
      <xdr:nvGraphicFramePr>
        <xdr:cNvPr id="2" name="Gráfico 1">
          <a:extLst>
            <a:ext uri="{FF2B5EF4-FFF2-40B4-BE49-F238E27FC236}">
              <a16:creationId xmlns:a16="http://schemas.microsoft.com/office/drawing/2014/main" id="{8847F058-F3D4-4B81-A750-DD20532232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380884</xdr:colOff>
      <xdr:row>14</xdr:row>
      <xdr:rowOff>356</xdr:rowOff>
    </xdr:from>
    <xdr:ext cx="4572000" cy="3038395"/>
    <xdr:graphicFrame macro="">
      <xdr:nvGraphicFramePr>
        <xdr:cNvPr id="3" name="Gráfico 2">
          <a:extLst>
            <a:ext uri="{FF2B5EF4-FFF2-40B4-BE49-F238E27FC236}">
              <a16:creationId xmlns:a16="http://schemas.microsoft.com/office/drawing/2014/main" id="{58EED95B-3907-4DE2-89C3-8B8EF55BBA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352802</xdr:colOff>
      <xdr:row>14</xdr:row>
      <xdr:rowOff>6117</xdr:rowOff>
    </xdr:from>
    <xdr:ext cx="4572000" cy="3019321"/>
    <xdr:graphicFrame macro="">
      <xdr:nvGraphicFramePr>
        <xdr:cNvPr id="4" name="Gráfico 4">
          <a:extLst>
            <a:ext uri="{FF2B5EF4-FFF2-40B4-BE49-F238E27FC236}">
              <a16:creationId xmlns:a16="http://schemas.microsoft.com/office/drawing/2014/main" id="{63972932-34DA-4D85-A937-E9A1893EC2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1</xdr:col>
      <xdr:colOff>1324444</xdr:colOff>
      <xdr:row>19</xdr:row>
      <xdr:rowOff>0</xdr:rowOff>
    </xdr:from>
    <xdr:ext cx="3610078" cy="2743200"/>
    <xdr:graphicFrame macro="">
      <xdr:nvGraphicFramePr>
        <xdr:cNvPr id="3" name="Gráfico 1">
          <a:extLst>
            <a:ext uri="{FF2B5EF4-FFF2-40B4-BE49-F238E27FC236}">
              <a16:creationId xmlns:a16="http://schemas.microsoft.com/office/drawing/2014/main" id="{1F0ED6FD-9CDD-4D51-87EF-23C69326C4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7</xdr:col>
      <xdr:colOff>561962</xdr:colOff>
      <xdr:row>19</xdr:row>
      <xdr:rowOff>0</xdr:rowOff>
    </xdr:from>
    <xdr:ext cx="3762362" cy="2743200"/>
    <xdr:graphicFrame macro="">
      <xdr:nvGraphicFramePr>
        <xdr:cNvPr id="4" name="Gráfico 2">
          <a:extLst>
            <a:ext uri="{FF2B5EF4-FFF2-40B4-BE49-F238E27FC236}">
              <a16:creationId xmlns:a16="http://schemas.microsoft.com/office/drawing/2014/main" id="{8C87A05B-A278-4E7B-96DA-D745469EC1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14</xdr:col>
      <xdr:colOff>324355</xdr:colOff>
      <xdr:row>19</xdr:row>
      <xdr:rowOff>9363</xdr:rowOff>
    </xdr:from>
    <xdr:ext cx="3724195" cy="2743200"/>
    <xdr:graphicFrame macro="">
      <xdr:nvGraphicFramePr>
        <xdr:cNvPr id="5" name="Gráfico 3">
          <a:extLst>
            <a:ext uri="{FF2B5EF4-FFF2-40B4-BE49-F238E27FC236}">
              <a16:creationId xmlns:a16="http://schemas.microsoft.com/office/drawing/2014/main" id="{4F95EE13-1BDF-4FCD-908E-AF38EFC365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21</xdr:col>
      <xdr:colOff>343082</xdr:colOff>
      <xdr:row>18</xdr:row>
      <xdr:rowOff>171724</xdr:rowOff>
    </xdr:from>
    <xdr:ext cx="4276804" cy="2743200"/>
    <xdr:graphicFrame macro="">
      <xdr:nvGraphicFramePr>
        <xdr:cNvPr id="2" name="Gráfico 5">
          <a:extLst>
            <a:ext uri="{FF2B5EF4-FFF2-40B4-BE49-F238E27FC236}">
              <a16:creationId xmlns:a16="http://schemas.microsoft.com/office/drawing/2014/main" id="{CA050CCF-AE87-4AFC-B150-BEBE621163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1</xdr:col>
      <xdr:colOff>1257839</xdr:colOff>
      <xdr:row>14</xdr:row>
      <xdr:rowOff>0</xdr:rowOff>
    </xdr:from>
    <xdr:ext cx="4572000" cy="2743200"/>
    <xdr:graphicFrame macro="">
      <xdr:nvGraphicFramePr>
        <xdr:cNvPr id="2" name="Gráfico 1">
          <a:extLst>
            <a:ext uri="{FF2B5EF4-FFF2-40B4-BE49-F238E27FC236}">
              <a16:creationId xmlns:a16="http://schemas.microsoft.com/office/drawing/2014/main" id="{2F6C092A-836C-43EA-95BD-21C0A26872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390604</xdr:colOff>
      <xdr:row>14</xdr:row>
      <xdr:rowOff>9363</xdr:rowOff>
    </xdr:from>
    <xdr:ext cx="4572000" cy="2743200"/>
    <xdr:graphicFrame macro="">
      <xdr:nvGraphicFramePr>
        <xdr:cNvPr id="3" name="Gráfico 2">
          <a:extLst>
            <a:ext uri="{FF2B5EF4-FFF2-40B4-BE49-F238E27FC236}">
              <a16:creationId xmlns:a16="http://schemas.microsoft.com/office/drawing/2014/main" id="{25225353-583B-4434-AD81-594ABF3560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390960</xdr:colOff>
      <xdr:row>14</xdr:row>
      <xdr:rowOff>9363</xdr:rowOff>
    </xdr:from>
    <xdr:ext cx="4572000" cy="2743200"/>
    <xdr:graphicFrame macro="">
      <xdr:nvGraphicFramePr>
        <xdr:cNvPr id="4" name="Gráfico 3">
          <a:extLst>
            <a:ext uri="{FF2B5EF4-FFF2-40B4-BE49-F238E27FC236}">
              <a16:creationId xmlns:a16="http://schemas.microsoft.com/office/drawing/2014/main" id="{CCCFC603-08AD-43F3-BF2D-47CA3DA7FA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2</xdr:col>
      <xdr:colOff>356</xdr:colOff>
      <xdr:row>17</xdr:row>
      <xdr:rowOff>171724</xdr:rowOff>
    </xdr:from>
    <xdr:ext cx="4572000" cy="2743200"/>
    <xdr:graphicFrame macro="">
      <xdr:nvGraphicFramePr>
        <xdr:cNvPr id="2" name="Gráfico 1">
          <a:extLst>
            <a:ext uri="{FF2B5EF4-FFF2-40B4-BE49-F238E27FC236}">
              <a16:creationId xmlns:a16="http://schemas.microsoft.com/office/drawing/2014/main" id="{C9846774-BAA4-47C1-967B-6D4D5AC24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390604</xdr:colOff>
      <xdr:row>17</xdr:row>
      <xdr:rowOff>171724</xdr:rowOff>
    </xdr:from>
    <xdr:ext cx="4572000" cy="2743200"/>
    <xdr:graphicFrame macro="">
      <xdr:nvGraphicFramePr>
        <xdr:cNvPr id="3" name="Gráfico 2">
          <a:extLst>
            <a:ext uri="{FF2B5EF4-FFF2-40B4-BE49-F238E27FC236}">
              <a16:creationId xmlns:a16="http://schemas.microsoft.com/office/drawing/2014/main" id="{368FE749-371D-44AF-9FF3-875653B591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390960</xdr:colOff>
      <xdr:row>18</xdr:row>
      <xdr:rowOff>6117</xdr:rowOff>
    </xdr:from>
    <xdr:ext cx="4572000" cy="2743200"/>
    <xdr:graphicFrame macro="">
      <xdr:nvGraphicFramePr>
        <xdr:cNvPr id="4" name="Gráfico 3">
          <a:extLst>
            <a:ext uri="{FF2B5EF4-FFF2-40B4-BE49-F238E27FC236}">
              <a16:creationId xmlns:a16="http://schemas.microsoft.com/office/drawing/2014/main" id="{88C42E6D-3DB9-4588-A0B9-5C7F08A1A3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1</xdr:col>
      <xdr:colOff>1257839</xdr:colOff>
      <xdr:row>19</xdr:row>
      <xdr:rowOff>6117</xdr:rowOff>
    </xdr:from>
    <xdr:ext cx="4314962" cy="2743200"/>
    <xdr:graphicFrame macro="">
      <xdr:nvGraphicFramePr>
        <xdr:cNvPr id="2" name="Gráfico 1">
          <a:extLst>
            <a:ext uri="{FF2B5EF4-FFF2-40B4-BE49-F238E27FC236}">
              <a16:creationId xmlns:a16="http://schemas.microsoft.com/office/drawing/2014/main" id="{5DFB350B-5DCD-4B88-8C56-EBF2523B21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123837</xdr:colOff>
      <xdr:row>19</xdr:row>
      <xdr:rowOff>356</xdr:rowOff>
    </xdr:from>
    <xdr:ext cx="4210199" cy="2743200"/>
    <xdr:graphicFrame macro="">
      <xdr:nvGraphicFramePr>
        <xdr:cNvPr id="3" name="Gráfico 3">
          <a:extLst>
            <a:ext uri="{FF2B5EF4-FFF2-40B4-BE49-F238E27FC236}">
              <a16:creationId xmlns:a16="http://schemas.microsoft.com/office/drawing/2014/main" id="{076761AC-920A-43B3-8770-203971CD57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16</xdr:col>
      <xdr:colOff>333719</xdr:colOff>
      <xdr:row>19</xdr:row>
      <xdr:rowOff>9720</xdr:rowOff>
    </xdr:from>
    <xdr:ext cx="4057558" cy="2743200"/>
    <xdr:graphicFrame macro="">
      <xdr:nvGraphicFramePr>
        <xdr:cNvPr id="4" name="Gráfico 4">
          <a:extLst>
            <a:ext uri="{FF2B5EF4-FFF2-40B4-BE49-F238E27FC236}">
              <a16:creationId xmlns:a16="http://schemas.microsoft.com/office/drawing/2014/main" id="{47186798-F181-4218-ACD9-958B14B7D8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23</xdr:col>
      <xdr:colOff>114482</xdr:colOff>
      <xdr:row>19</xdr:row>
      <xdr:rowOff>356</xdr:rowOff>
    </xdr:from>
    <xdr:ext cx="4572000" cy="2743200"/>
    <xdr:graphicFrame macro="">
      <xdr:nvGraphicFramePr>
        <xdr:cNvPr id="5" name="Gráfico 7">
          <a:extLst>
            <a:ext uri="{FF2B5EF4-FFF2-40B4-BE49-F238E27FC236}">
              <a16:creationId xmlns:a16="http://schemas.microsoft.com/office/drawing/2014/main" id="{9EB9D0F5-1C7A-406C-A803-77A3A0A48D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9.xml><?xml version="1.0" encoding="utf-8"?>
<xdr:wsDr xmlns:xdr="http://schemas.openxmlformats.org/drawingml/2006/spreadsheetDrawing" xmlns:a="http://schemas.openxmlformats.org/drawingml/2006/main">
  <xdr:oneCellAnchor>
    <xdr:from>
      <xdr:col>1</xdr:col>
      <xdr:colOff>1134002</xdr:colOff>
      <xdr:row>20</xdr:row>
      <xdr:rowOff>0</xdr:rowOff>
    </xdr:from>
    <xdr:ext cx="4572000" cy="2562121"/>
    <xdr:graphicFrame macro="">
      <xdr:nvGraphicFramePr>
        <xdr:cNvPr id="3" name="Gráfico 1">
          <a:extLst>
            <a:ext uri="{FF2B5EF4-FFF2-40B4-BE49-F238E27FC236}">
              <a16:creationId xmlns:a16="http://schemas.microsoft.com/office/drawing/2014/main" id="{04023887-5C02-4627-BF9F-713402E953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171724</xdr:colOff>
      <xdr:row>20</xdr:row>
      <xdr:rowOff>9363</xdr:rowOff>
    </xdr:from>
    <xdr:ext cx="4572000" cy="2562121"/>
    <xdr:graphicFrame macro="">
      <xdr:nvGraphicFramePr>
        <xdr:cNvPr id="4" name="Gráfico 2">
          <a:extLst>
            <a:ext uri="{FF2B5EF4-FFF2-40B4-BE49-F238E27FC236}">
              <a16:creationId xmlns:a16="http://schemas.microsoft.com/office/drawing/2014/main" id="{7A5131DD-AD9B-440B-8FB8-7B37F9EAC8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14</xdr:col>
      <xdr:colOff>619560</xdr:colOff>
      <xdr:row>19</xdr:row>
      <xdr:rowOff>476640</xdr:rowOff>
    </xdr:from>
    <xdr:ext cx="4572000" cy="2562121"/>
    <xdr:graphicFrame macro="">
      <xdr:nvGraphicFramePr>
        <xdr:cNvPr id="2" name="Gráfico 3">
          <a:extLst>
            <a:ext uri="{FF2B5EF4-FFF2-40B4-BE49-F238E27FC236}">
              <a16:creationId xmlns:a16="http://schemas.microsoft.com/office/drawing/2014/main" id="{73D3CDC4-B294-4949-BDE2-DF3397AD6D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1257839</xdr:colOff>
      <xdr:row>12</xdr:row>
      <xdr:rowOff>171724</xdr:rowOff>
    </xdr:from>
    <xdr:ext cx="4324316" cy="2752563"/>
    <xdr:graphicFrame macro="">
      <xdr:nvGraphicFramePr>
        <xdr:cNvPr id="2" name="Gráfico 1">
          <a:extLst>
            <a:ext uri="{FF2B5EF4-FFF2-40B4-BE49-F238E27FC236}">
              <a16:creationId xmlns:a16="http://schemas.microsoft.com/office/drawing/2014/main" id="{C62A443E-D14C-454D-B47E-A2996C85C2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123837</xdr:colOff>
      <xdr:row>13</xdr:row>
      <xdr:rowOff>356</xdr:rowOff>
    </xdr:from>
    <xdr:ext cx="4076642" cy="2743200"/>
    <xdr:graphicFrame macro="">
      <xdr:nvGraphicFramePr>
        <xdr:cNvPr id="3" name="Gráfico 2">
          <a:extLst>
            <a:ext uri="{FF2B5EF4-FFF2-40B4-BE49-F238E27FC236}">
              <a16:creationId xmlns:a16="http://schemas.microsoft.com/office/drawing/2014/main" id="{F6A166D6-2766-4ECA-BD22-0E4CE6D400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16</xdr:col>
      <xdr:colOff>200518</xdr:colOff>
      <xdr:row>13</xdr:row>
      <xdr:rowOff>356</xdr:rowOff>
    </xdr:from>
    <xdr:ext cx="4572000" cy="2743200"/>
    <xdr:graphicFrame macro="">
      <xdr:nvGraphicFramePr>
        <xdr:cNvPr id="4" name="Gráfico 3">
          <a:extLst>
            <a:ext uri="{FF2B5EF4-FFF2-40B4-BE49-F238E27FC236}">
              <a16:creationId xmlns:a16="http://schemas.microsoft.com/office/drawing/2014/main" id="{26D9EAC7-F958-409A-A147-B925671D55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0.xml><?xml version="1.0" encoding="utf-8"?>
<xdr:wsDr xmlns:xdr="http://schemas.openxmlformats.org/drawingml/2006/spreadsheetDrawing" xmlns:a="http://schemas.openxmlformats.org/drawingml/2006/main">
  <xdr:oneCellAnchor>
    <xdr:from>
      <xdr:col>3</xdr:col>
      <xdr:colOff>57241</xdr:colOff>
      <xdr:row>10</xdr:row>
      <xdr:rowOff>5760</xdr:rowOff>
    </xdr:from>
    <xdr:ext cx="6353278" cy="4219562"/>
    <xdr:graphicFrame macro="">
      <xdr:nvGraphicFramePr>
        <xdr:cNvPr id="2" name="Gráfico 2">
          <a:extLst>
            <a:ext uri="{FF2B5EF4-FFF2-40B4-BE49-F238E27FC236}">
              <a16:creationId xmlns:a16="http://schemas.microsoft.com/office/drawing/2014/main" id="{DB93E662-9895-46FC-A6B5-150FA355A3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476640</xdr:colOff>
      <xdr:row>51</xdr:row>
      <xdr:rowOff>9363</xdr:rowOff>
    </xdr:from>
    <xdr:ext cx="6467395" cy="4334036"/>
    <xdr:graphicFrame macro="">
      <xdr:nvGraphicFramePr>
        <xdr:cNvPr id="3" name="Gráfico 2">
          <a:extLst>
            <a:ext uri="{FF2B5EF4-FFF2-40B4-BE49-F238E27FC236}">
              <a16:creationId xmlns:a16="http://schemas.microsoft.com/office/drawing/2014/main" id="{E6B513AC-19A8-4301-ADA8-65D590C03D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1.xml><?xml version="1.0" encoding="utf-8"?>
<xdr:wsDr xmlns:xdr="http://schemas.openxmlformats.org/drawingml/2006/spreadsheetDrawing" xmlns:a="http://schemas.openxmlformats.org/drawingml/2006/main">
  <xdr:oneCellAnchor>
    <xdr:from>
      <xdr:col>2</xdr:col>
      <xdr:colOff>419042</xdr:colOff>
      <xdr:row>10</xdr:row>
      <xdr:rowOff>356</xdr:rowOff>
    </xdr:from>
    <xdr:ext cx="5419804" cy="3591004"/>
    <xdr:graphicFrame macro="">
      <xdr:nvGraphicFramePr>
        <xdr:cNvPr id="2" name="Gráfico 2">
          <a:extLst>
            <a:ext uri="{FF2B5EF4-FFF2-40B4-BE49-F238E27FC236}">
              <a16:creationId xmlns:a16="http://schemas.microsoft.com/office/drawing/2014/main" id="{371280ED-C770-4A43-8A49-AA2D5CD78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3</xdr:col>
      <xdr:colOff>356</xdr:colOff>
      <xdr:row>52</xdr:row>
      <xdr:rowOff>152640</xdr:rowOff>
    </xdr:from>
    <xdr:ext cx="5734083" cy="4228917"/>
    <xdr:graphicFrame macro="">
      <xdr:nvGraphicFramePr>
        <xdr:cNvPr id="3" name="Gráfico 3">
          <a:extLst>
            <a:ext uri="{FF2B5EF4-FFF2-40B4-BE49-F238E27FC236}">
              <a16:creationId xmlns:a16="http://schemas.microsoft.com/office/drawing/2014/main" id="{45302394-E50E-41B2-A906-46E44D69FA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2.xml><?xml version="1.0" encoding="utf-8"?>
<xdr:wsDr xmlns:xdr="http://schemas.openxmlformats.org/drawingml/2006/spreadsheetDrawing" xmlns:a="http://schemas.openxmlformats.org/drawingml/2006/main">
  <xdr:oneCellAnchor>
    <xdr:from>
      <xdr:col>2</xdr:col>
      <xdr:colOff>419042</xdr:colOff>
      <xdr:row>7</xdr:row>
      <xdr:rowOff>171358</xdr:rowOff>
    </xdr:from>
    <xdr:ext cx="5391000" cy="3752999"/>
    <xdr:graphicFrame macro="">
      <xdr:nvGraphicFramePr>
        <xdr:cNvPr id="2" name="Gráfico 1">
          <a:extLst>
            <a:ext uri="{FF2B5EF4-FFF2-40B4-BE49-F238E27FC236}">
              <a16:creationId xmlns:a16="http://schemas.microsoft.com/office/drawing/2014/main" id="{8D6EA1A9-2322-4D4A-A4A6-FFF71AE96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419042</xdr:colOff>
      <xdr:row>42</xdr:row>
      <xdr:rowOff>143277</xdr:rowOff>
    </xdr:from>
    <xdr:ext cx="5600517" cy="3648236"/>
    <xdr:graphicFrame macro="">
      <xdr:nvGraphicFramePr>
        <xdr:cNvPr id="3" name="Gráfico 2">
          <a:extLst>
            <a:ext uri="{FF2B5EF4-FFF2-40B4-BE49-F238E27FC236}">
              <a16:creationId xmlns:a16="http://schemas.microsoft.com/office/drawing/2014/main" id="{918F42D0-27B9-4E85-BB58-2342382F0B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3.xml><?xml version="1.0" encoding="utf-8"?>
<xdr:wsDr xmlns:xdr="http://schemas.openxmlformats.org/drawingml/2006/spreadsheetDrawing" xmlns:a="http://schemas.openxmlformats.org/drawingml/2006/main">
  <xdr:oneCellAnchor>
    <xdr:from>
      <xdr:col>4</xdr:col>
      <xdr:colOff>0</xdr:colOff>
      <xdr:row>6</xdr:row>
      <xdr:rowOff>171724</xdr:rowOff>
    </xdr:from>
    <xdr:ext cx="4676762" cy="3619442"/>
    <xdr:graphicFrame macro="">
      <xdr:nvGraphicFramePr>
        <xdr:cNvPr id="2" name="Gráfico 1">
          <a:extLst>
            <a:ext uri="{FF2B5EF4-FFF2-40B4-BE49-F238E27FC236}">
              <a16:creationId xmlns:a16="http://schemas.microsoft.com/office/drawing/2014/main" id="{683F1F88-7E1D-483D-A4B6-485EA7C337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4</xdr:col>
      <xdr:colOff>0</xdr:colOff>
      <xdr:row>59</xdr:row>
      <xdr:rowOff>152284</xdr:rowOff>
    </xdr:from>
    <xdr:ext cx="5381637" cy="3419636"/>
    <xdr:graphicFrame macro="">
      <xdr:nvGraphicFramePr>
        <xdr:cNvPr id="3" name="Gráfico 2">
          <a:extLst>
            <a:ext uri="{FF2B5EF4-FFF2-40B4-BE49-F238E27FC236}">
              <a16:creationId xmlns:a16="http://schemas.microsoft.com/office/drawing/2014/main" id="{FA9535C9-6B7D-4429-A9E5-2D4F7A1685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4.xml><?xml version="1.0" encoding="utf-8"?>
<xdr:wsDr xmlns:xdr="http://schemas.openxmlformats.org/drawingml/2006/spreadsheetDrawing" xmlns:a="http://schemas.openxmlformats.org/drawingml/2006/main">
  <xdr:oneCellAnchor>
    <xdr:from>
      <xdr:col>3</xdr:col>
      <xdr:colOff>19440</xdr:colOff>
      <xdr:row>6</xdr:row>
      <xdr:rowOff>162360</xdr:rowOff>
    </xdr:from>
    <xdr:ext cx="5486400" cy="3362404"/>
    <xdr:graphicFrame macro="">
      <xdr:nvGraphicFramePr>
        <xdr:cNvPr id="2" name="Gráfico 1">
          <a:extLst>
            <a:ext uri="{FF2B5EF4-FFF2-40B4-BE49-F238E27FC236}">
              <a16:creationId xmlns:a16="http://schemas.microsoft.com/office/drawing/2014/main" id="{1A8B1E50-8A9C-4571-A097-00115273A2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3</xdr:col>
      <xdr:colOff>371877</xdr:colOff>
      <xdr:row>33</xdr:row>
      <xdr:rowOff>152284</xdr:rowOff>
    </xdr:from>
    <xdr:ext cx="4895999" cy="2962436"/>
    <xdr:graphicFrame macro="">
      <xdr:nvGraphicFramePr>
        <xdr:cNvPr id="3" name="Gráfico 2">
          <a:extLst>
            <a:ext uri="{FF2B5EF4-FFF2-40B4-BE49-F238E27FC236}">
              <a16:creationId xmlns:a16="http://schemas.microsoft.com/office/drawing/2014/main" id="{E3EDF69A-748E-431E-916A-0DE19BBF5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2</xdr:col>
      <xdr:colOff>356</xdr:colOff>
      <xdr:row>17</xdr:row>
      <xdr:rowOff>171724</xdr:rowOff>
    </xdr:from>
    <xdr:ext cx="4734004" cy="3171962"/>
    <xdr:graphicFrame macro="">
      <xdr:nvGraphicFramePr>
        <xdr:cNvPr id="2" name="Gráfico 1">
          <a:extLst>
            <a:ext uri="{FF2B5EF4-FFF2-40B4-BE49-F238E27FC236}">
              <a16:creationId xmlns:a16="http://schemas.microsoft.com/office/drawing/2014/main" id="{43F3D364-18E8-4F0F-81B8-CA1750007E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561962</xdr:colOff>
      <xdr:row>18</xdr:row>
      <xdr:rowOff>356</xdr:rowOff>
    </xdr:from>
    <xdr:ext cx="4572000" cy="3152878"/>
    <xdr:graphicFrame macro="">
      <xdr:nvGraphicFramePr>
        <xdr:cNvPr id="4" name="Gráfico 2">
          <a:extLst>
            <a:ext uri="{FF2B5EF4-FFF2-40B4-BE49-F238E27FC236}">
              <a16:creationId xmlns:a16="http://schemas.microsoft.com/office/drawing/2014/main" id="{9515EF6E-ABA2-4AB2-AB39-EE7BBEF6B8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19</xdr:col>
      <xdr:colOff>381240</xdr:colOff>
      <xdr:row>17</xdr:row>
      <xdr:rowOff>152640</xdr:rowOff>
    </xdr:from>
    <xdr:ext cx="4572000" cy="3152878"/>
    <xdr:graphicFrame macro="">
      <xdr:nvGraphicFramePr>
        <xdr:cNvPr id="3" name="Gráfico 3">
          <a:extLst>
            <a:ext uri="{FF2B5EF4-FFF2-40B4-BE49-F238E27FC236}">
              <a16:creationId xmlns:a16="http://schemas.microsoft.com/office/drawing/2014/main" id="{53FAC8F8-3F71-4223-82B7-07E167B8FF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2</xdr:col>
      <xdr:colOff>162360</xdr:colOff>
      <xdr:row>19</xdr:row>
      <xdr:rowOff>6117</xdr:rowOff>
    </xdr:from>
    <xdr:ext cx="4572000" cy="2743200"/>
    <xdr:graphicFrame macro="">
      <xdr:nvGraphicFramePr>
        <xdr:cNvPr id="2" name="Gráfico 1">
          <a:extLst>
            <a:ext uri="{FF2B5EF4-FFF2-40B4-BE49-F238E27FC236}">
              <a16:creationId xmlns:a16="http://schemas.microsoft.com/office/drawing/2014/main" id="{195A5258-D2E9-40CE-AD97-54996E6A22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10</xdr:col>
      <xdr:colOff>356</xdr:colOff>
      <xdr:row>19</xdr:row>
      <xdr:rowOff>6117</xdr:rowOff>
    </xdr:from>
    <xdr:ext cx="4572000" cy="2743200"/>
    <xdr:graphicFrame macro="">
      <xdr:nvGraphicFramePr>
        <xdr:cNvPr id="3" name="Gráfico 2">
          <a:extLst>
            <a:ext uri="{FF2B5EF4-FFF2-40B4-BE49-F238E27FC236}">
              <a16:creationId xmlns:a16="http://schemas.microsoft.com/office/drawing/2014/main" id="{D8C10D40-FE89-48C8-905C-727F822EA6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356</xdr:colOff>
      <xdr:row>19</xdr:row>
      <xdr:rowOff>356</xdr:rowOff>
    </xdr:from>
    <xdr:ext cx="4572000" cy="2743200"/>
    <xdr:graphicFrame macro="">
      <xdr:nvGraphicFramePr>
        <xdr:cNvPr id="4" name="Gráfico 3">
          <a:extLst>
            <a:ext uri="{FF2B5EF4-FFF2-40B4-BE49-F238E27FC236}">
              <a16:creationId xmlns:a16="http://schemas.microsoft.com/office/drawing/2014/main" id="{2342F7F8-974F-4007-B20F-3A7588E771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1</xdr:col>
      <xdr:colOff>1257839</xdr:colOff>
      <xdr:row>18</xdr:row>
      <xdr:rowOff>5760</xdr:rowOff>
    </xdr:from>
    <xdr:ext cx="4181395" cy="2743200"/>
    <xdr:graphicFrame macro="">
      <xdr:nvGraphicFramePr>
        <xdr:cNvPr id="2" name="Gráfico 1">
          <a:extLst>
            <a:ext uri="{FF2B5EF4-FFF2-40B4-BE49-F238E27FC236}">
              <a16:creationId xmlns:a16="http://schemas.microsoft.com/office/drawing/2014/main" id="{9758A7A8-DD1D-45B6-8D61-5A1C57EB61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562319</xdr:colOff>
      <xdr:row>18</xdr:row>
      <xdr:rowOff>5760</xdr:rowOff>
    </xdr:from>
    <xdr:ext cx="4572000" cy="2743200"/>
    <xdr:graphicFrame macro="">
      <xdr:nvGraphicFramePr>
        <xdr:cNvPr id="3" name="Gráfico 2">
          <a:extLst>
            <a:ext uri="{FF2B5EF4-FFF2-40B4-BE49-F238E27FC236}">
              <a16:creationId xmlns:a16="http://schemas.microsoft.com/office/drawing/2014/main" id="{CDFAE39F-C904-472A-9EC2-8B03F22A1D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16</xdr:col>
      <xdr:colOff>572039</xdr:colOff>
      <xdr:row>18</xdr:row>
      <xdr:rowOff>0</xdr:rowOff>
    </xdr:from>
    <xdr:ext cx="4572000" cy="2743200"/>
    <xdr:graphicFrame macro="">
      <xdr:nvGraphicFramePr>
        <xdr:cNvPr id="4" name="Gráfico 3">
          <a:extLst>
            <a:ext uri="{FF2B5EF4-FFF2-40B4-BE49-F238E27FC236}">
              <a16:creationId xmlns:a16="http://schemas.microsoft.com/office/drawing/2014/main" id="{B8E2F9C1-3A98-4A3E-B98C-EAD1A1A650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1</xdr:col>
      <xdr:colOff>790919</xdr:colOff>
      <xdr:row>15</xdr:row>
      <xdr:rowOff>152640</xdr:rowOff>
    </xdr:from>
    <xdr:ext cx="4572000" cy="2743200"/>
    <xdr:graphicFrame macro="">
      <xdr:nvGraphicFramePr>
        <xdr:cNvPr id="2" name="Gráfico 1">
          <a:extLst>
            <a:ext uri="{FF2B5EF4-FFF2-40B4-BE49-F238E27FC236}">
              <a16:creationId xmlns:a16="http://schemas.microsoft.com/office/drawing/2014/main" id="{41ABFC08-32FE-4C34-B8E0-15681FE0FE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476640</xdr:colOff>
      <xdr:row>15</xdr:row>
      <xdr:rowOff>152640</xdr:rowOff>
    </xdr:from>
    <xdr:ext cx="4572000" cy="2743200"/>
    <xdr:graphicFrame macro="">
      <xdr:nvGraphicFramePr>
        <xdr:cNvPr id="3" name="Gráfico 2">
          <a:extLst>
            <a:ext uri="{FF2B5EF4-FFF2-40B4-BE49-F238E27FC236}">
              <a16:creationId xmlns:a16="http://schemas.microsoft.com/office/drawing/2014/main" id="{86D73799-8533-46E3-A759-328EFDD0B8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16</xdr:col>
      <xdr:colOff>486003</xdr:colOff>
      <xdr:row>15</xdr:row>
      <xdr:rowOff>171724</xdr:rowOff>
    </xdr:from>
    <xdr:ext cx="4572000" cy="2743200"/>
    <xdr:graphicFrame macro="">
      <xdr:nvGraphicFramePr>
        <xdr:cNvPr id="4" name="Gráfico 3">
          <a:extLst>
            <a:ext uri="{FF2B5EF4-FFF2-40B4-BE49-F238E27FC236}">
              <a16:creationId xmlns:a16="http://schemas.microsoft.com/office/drawing/2014/main" id="{FEC0D967-02E7-4DE3-A667-8448EFCB32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1</xdr:col>
      <xdr:colOff>1257839</xdr:colOff>
      <xdr:row>16</xdr:row>
      <xdr:rowOff>6117</xdr:rowOff>
    </xdr:from>
    <xdr:ext cx="4572000" cy="2743200"/>
    <xdr:graphicFrame macro="">
      <xdr:nvGraphicFramePr>
        <xdr:cNvPr id="2" name="Gráfico 1">
          <a:extLst>
            <a:ext uri="{FF2B5EF4-FFF2-40B4-BE49-F238E27FC236}">
              <a16:creationId xmlns:a16="http://schemas.microsoft.com/office/drawing/2014/main" id="{3B7F91A9-B93C-48F4-8C14-8A59BE4544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390604</xdr:colOff>
      <xdr:row>16</xdr:row>
      <xdr:rowOff>356</xdr:rowOff>
    </xdr:from>
    <xdr:ext cx="4572000" cy="2743200"/>
    <xdr:graphicFrame macro="">
      <xdr:nvGraphicFramePr>
        <xdr:cNvPr id="3" name="Gráfico 2">
          <a:extLst>
            <a:ext uri="{FF2B5EF4-FFF2-40B4-BE49-F238E27FC236}">
              <a16:creationId xmlns:a16="http://schemas.microsoft.com/office/drawing/2014/main" id="{25CF5518-E994-4CE7-9C30-E23C6A8A7A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390960</xdr:colOff>
      <xdr:row>16</xdr:row>
      <xdr:rowOff>6117</xdr:rowOff>
    </xdr:from>
    <xdr:ext cx="4572000" cy="2743200"/>
    <xdr:graphicFrame macro="">
      <xdr:nvGraphicFramePr>
        <xdr:cNvPr id="4" name="Gráfico 3">
          <a:extLst>
            <a:ext uri="{FF2B5EF4-FFF2-40B4-BE49-F238E27FC236}">
              <a16:creationId xmlns:a16="http://schemas.microsoft.com/office/drawing/2014/main" id="{7FBBC1D5-AB12-4E4E-8361-36E79A8B5B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2</xdr:col>
      <xdr:colOff>356</xdr:colOff>
      <xdr:row>14</xdr:row>
      <xdr:rowOff>0</xdr:rowOff>
    </xdr:from>
    <xdr:ext cx="4572000" cy="2743200"/>
    <xdr:graphicFrame macro="">
      <xdr:nvGraphicFramePr>
        <xdr:cNvPr id="4" name="Gráfico 3">
          <a:extLst>
            <a:ext uri="{FF2B5EF4-FFF2-40B4-BE49-F238E27FC236}">
              <a16:creationId xmlns:a16="http://schemas.microsoft.com/office/drawing/2014/main" id="{AC8748B0-5037-4DD3-BD6A-590440DE6F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390604</xdr:colOff>
      <xdr:row>13</xdr:row>
      <xdr:rowOff>171724</xdr:rowOff>
    </xdr:from>
    <xdr:ext cx="4572000" cy="2743200"/>
    <xdr:graphicFrame macro="">
      <xdr:nvGraphicFramePr>
        <xdr:cNvPr id="2" name="Gráfico 4">
          <a:extLst>
            <a:ext uri="{FF2B5EF4-FFF2-40B4-BE49-F238E27FC236}">
              <a16:creationId xmlns:a16="http://schemas.microsoft.com/office/drawing/2014/main" id="{1A277E45-1228-4A24-8BA1-40D303559C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17</xdr:col>
      <xdr:colOff>390960</xdr:colOff>
      <xdr:row>13</xdr:row>
      <xdr:rowOff>171724</xdr:rowOff>
    </xdr:from>
    <xdr:ext cx="4572000" cy="2743200"/>
    <xdr:graphicFrame macro="">
      <xdr:nvGraphicFramePr>
        <xdr:cNvPr id="3" name="Gráfico 5">
          <a:extLst>
            <a:ext uri="{FF2B5EF4-FFF2-40B4-BE49-F238E27FC236}">
              <a16:creationId xmlns:a16="http://schemas.microsoft.com/office/drawing/2014/main" id="{BEA17E81-8A86-4167-83F5-34A0A77F33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48" displayName="__Anonymous_Sheet_DB__48" ref="B59:B61" totalsRowShown="0">
  <sortState xmlns:xlrd2="http://schemas.microsoft.com/office/spreadsheetml/2017/richdata2" ref="B61">
    <sortCondition ref="B60:B61"/>
  </sortState>
  <tableColumns count="1">
    <tableColumn id="1" xr3:uid="{00000000-0010-0000-0000-000001000000}" name="4,6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49" displayName="__Anonymous_Sheet_DB__49" ref="B59:B65" totalsRowShown="0">
  <sortState xmlns:xlrd2="http://schemas.microsoft.com/office/spreadsheetml/2017/richdata2" ref="B61:B65">
    <sortCondition ref="B60:B65"/>
  </sortState>
  <tableColumns count="1">
    <tableColumn id="1" xr3:uid="{00000000-0010-0000-0100-000001000000}" name="-0,4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__Anonymous_Sheet_DB__50" displayName="__Anonymous_Sheet_DB__50" ref="B50:B55" totalsRowShown="0">
  <sortState xmlns:xlrd2="http://schemas.microsoft.com/office/spreadsheetml/2017/richdata2" ref="B52:B55">
    <sortCondition ref="B51:B55"/>
  </sortState>
  <tableColumns count="1">
    <tableColumn id="1" xr3:uid="{00000000-0010-0000-0200-000001000000}" name="-1,43"/>
  </tableColumns>
  <tableStyleInfo showFirstColumn="0" showLastColumn="0" showRowStripes="1" showColumnStripes="0"/>
</table>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1.xml"/></Relationships>
</file>

<file path=xl/worksheets/_rels/sheet5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2.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I132"/>
  <sheetViews>
    <sheetView workbookViewId="0">
      <pane xSplit="1" topLeftCell="P1" activePane="topRight" state="frozen"/>
      <selection pane="topRight" activeCell="P16" sqref="P16"/>
    </sheetView>
  </sheetViews>
  <sheetFormatPr defaultColWidth="11.25" defaultRowHeight="14.25"/>
  <cols>
    <col min="1" max="1" width="32.375" customWidth="1"/>
    <col min="2" max="2" width="5.5" customWidth="1"/>
    <col min="3" max="3" width="5.75" customWidth="1"/>
    <col min="4" max="4" width="4.75" customWidth="1"/>
    <col min="5" max="5" width="4.625" customWidth="1"/>
    <col min="6" max="6" width="5.25" customWidth="1"/>
    <col min="7" max="8" width="5.75" customWidth="1"/>
    <col min="9" max="10" width="5" customWidth="1"/>
    <col min="11" max="11" width="4.625" customWidth="1"/>
    <col min="12" max="12" width="4.875" customWidth="1"/>
    <col min="13" max="13" width="5.25" customWidth="1"/>
    <col min="14" max="14" width="4.25" customWidth="1"/>
    <col min="15" max="15" width="5.875" customWidth="1"/>
    <col min="16" max="16" width="5.25" customWidth="1"/>
    <col min="17" max="17" width="5.625" customWidth="1"/>
    <col min="18" max="18" width="4.875" customWidth="1"/>
    <col min="19" max="19" width="4.625" customWidth="1"/>
    <col min="20" max="20" width="5.25" customWidth="1"/>
    <col min="21" max="21" width="6.25" customWidth="1"/>
    <col min="22" max="22" width="5.5" customWidth="1"/>
    <col min="23" max="23" width="5.125" customWidth="1"/>
    <col min="24" max="25" width="6.125" customWidth="1"/>
    <col min="26" max="26" width="6.25" customWidth="1"/>
    <col min="27" max="27" width="6" style="1" customWidth="1"/>
    <col min="28" max="28" width="4" customWidth="1"/>
    <col min="29" max="29" width="4.75" customWidth="1"/>
    <col min="30" max="30" width="6" customWidth="1"/>
    <col min="31" max="31" width="5.375" customWidth="1"/>
    <col min="32" max="32" width="5" customWidth="1"/>
    <col min="33" max="33" width="4.75" customWidth="1"/>
    <col min="34" max="34" width="5.25" customWidth="1"/>
    <col min="35" max="35" width="5" customWidth="1"/>
    <col min="36" max="36" width="4.625" customWidth="1"/>
    <col min="37" max="37" width="4.875" customWidth="1"/>
    <col min="38" max="38" width="5" customWidth="1"/>
    <col min="39" max="39" width="6" customWidth="1"/>
    <col min="40" max="40" width="5.125" customWidth="1"/>
    <col min="41" max="42" width="5.875" customWidth="1"/>
    <col min="43" max="43" width="5.375" customWidth="1"/>
    <col min="44" max="44" width="5.625" customWidth="1"/>
    <col min="45" max="46" width="4.875" customWidth="1"/>
    <col min="47" max="47" width="5.375" customWidth="1"/>
    <col min="48" max="48" width="5.25" customWidth="1"/>
    <col min="49" max="49" width="6.25" customWidth="1"/>
    <col min="50" max="50" width="4.875" customWidth="1"/>
    <col min="51" max="52" width="4.75" customWidth="1"/>
    <col min="53" max="53" width="5.25" customWidth="1"/>
    <col min="54" max="54" width="4.875" customWidth="1"/>
    <col min="55" max="56" width="5.5" customWidth="1"/>
    <col min="57" max="58" width="5.375" customWidth="1"/>
    <col min="59" max="60" width="5.75" customWidth="1"/>
    <col min="61" max="1023" width="10.625" customWidth="1"/>
    <col min="1024" max="1024" width="9" customWidth="1"/>
    <col min="1025" max="1025" width="11.25" customWidth="1"/>
  </cols>
  <sheetData>
    <row r="2" spans="1:1023" ht="15">
      <c r="A2" s="2" t="s">
        <v>0</v>
      </c>
      <c r="B2" s="2" t="s">
        <v>1</v>
      </c>
      <c r="C2" s="2"/>
      <c r="D2" s="2"/>
      <c r="E2" s="2"/>
      <c r="F2" s="2"/>
      <c r="G2" s="2"/>
      <c r="H2" s="2"/>
      <c r="I2" s="2"/>
      <c r="J2" s="2"/>
      <c r="K2" s="2"/>
      <c r="L2" s="2"/>
      <c r="M2" s="2"/>
      <c r="N2" s="2"/>
      <c r="O2" s="2" t="s">
        <v>2</v>
      </c>
      <c r="P2" s="2"/>
      <c r="Q2" s="2"/>
      <c r="R2" s="2"/>
      <c r="S2" s="2"/>
      <c r="T2" s="2"/>
      <c r="U2" s="2"/>
      <c r="V2" s="2"/>
      <c r="W2" s="2"/>
      <c r="X2" s="2"/>
      <c r="Y2" s="2"/>
      <c r="Z2" s="2"/>
      <c r="AA2" s="3"/>
      <c r="AB2" s="2"/>
      <c r="AC2" s="2" t="s">
        <v>3</v>
      </c>
      <c r="AD2" s="2"/>
      <c r="AE2" s="2"/>
      <c r="AF2" s="2"/>
      <c r="AG2" s="2"/>
      <c r="AH2" s="2"/>
      <c r="AI2" s="2"/>
      <c r="AJ2" s="2"/>
      <c r="AK2" s="2"/>
      <c r="AL2" s="2"/>
      <c r="AM2" s="2"/>
      <c r="AN2" s="2"/>
      <c r="AO2" s="2"/>
      <c r="AP2" s="2" t="s">
        <v>4</v>
      </c>
      <c r="AQ2" s="2"/>
      <c r="AR2" s="2"/>
      <c r="AS2" s="2" t="s">
        <v>5</v>
      </c>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row>
    <row r="3" spans="1:1023" ht="15">
      <c r="A3" s="3" t="s">
        <v>6</v>
      </c>
      <c r="B3" s="4" t="s">
        <v>7</v>
      </c>
      <c r="C3" s="5" t="s">
        <v>8</v>
      </c>
      <c r="D3" s="6" t="s">
        <v>9</v>
      </c>
      <c r="E3" s="7" t="s">
        <v>10</v>
      </c>
      <c r="F3" s="8" t="s">
        <v>11</v>
      </c>
      <c r="G3" s="9" t="s">
        <v>12</v>
      </c>
      <c r="H3" s="10" t="s">
        <v>13</v>
      </c>
      <c r="I3" s="11" t="s">
        <v>14</v>
      </c>
      <c r="J3" s="12" t="s">
        <v>15</v>
      </c>
      <c r="K3" s="13" t="s">
        <v>16</v>
      </c>
      <c r="L3" s="5" t="s">
        <v>17</v>
      </c>
      <c r="M3" s="9" t="s">
        <v>18</v>
      </c>
      <c r="N3" s="3"/>
      <c r="O3" s="4" t="s">
        <v>7</v>
      </c>
      <c r="P3" s="5" t="s">
        <v>8</v>
      </c>
      <c r="Q3" s="6" t="s">
        <v>9</v>
      </c>
      <c r="R3" s="7" t="s">
        <v>10</v>
      </c>
      <c r="S3" s="9" t="s">
        <v>12</v>
      </c>
      <c r="T3" s="10" t="s">
        <v>13</v>
      </c>
      <c r="U3" s="11" t="s">
        <v>14</v>
      </c>
      <c r="V3" s="12" t="s">
        <v>15</v>
      </c>
      <c r="W3" s="13" t="s">
        <v>16</v>
      </c>
      <c r="X3" s="5" t="s">
        <v>17</v>
      </c>
      <c r="Y3" s="9" t="s">
        <v>18</v>
      </c>
      <c r="Z3" s="3"/>
      <c r="AA3" s="3"/>
      <c r="AB3" s="3"/>
      <c r="AC3" s="6" t="s">
        <v>9</v>
      </c>
      <c r="AD3" s="7" t="s">
        <v>10</v>
      </c>
      <c r="AE3" s="8" t="s">
        <v>11</v>
      </c>
      <c r="AF3" s="9" t="s">
        <v>12</v>
      </c>
      <c r="AG3" s="10" t="s">
        <v>13</v>
      </c>
      <c r="AH3" s="11" t="s">
        <v>14</v>
      </c>
      <c r="AI3" s="12" t="s">
        <v>15</v>
      </c>
      <c r="AJ3" s="13" t="s">
        <v>16</v>
      </c>
      <c r="AK3" s="5" t="s">
        <v>17</v>
      </c>
      <c r="AL3" s="9" t="s">
        <v>18</v>
      </c>
      <c r="AM3" s="3"/>
      <c r="AN3" s="3"/>
      <c r="AO3" s="3"/>
      <c r="AP3" s="9" t="s">
        <v>12</v>
      </c>
      <c r="AQ3" s="12" t="s">
        <v>15</v>
      </c>
      <c r="AR3" s="3"/>
      <c r="AS3" s="12" t="s">
        <v>15</v>
      </c>
      <c r="AT3" s="14"/>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row>
    <row r="4" spans="1:1023" ht="15">
      <c r="A4" s="2" t="s">
        <v>19</v>
      </c>
      <c r="B4" s="15">
        <v>11.67</v>
      </c>
      <c r="C4" s="16">
        <v>14.6</v>
      </c>
      <c r="D4" s="17">
        <v>11.9</v>
      </c>
      <c r="E4" s="18">
        <v>13.67</v>
      </c>
      <c r="F4" s="19">
        <v>19.88</v>
      </c>
      <c r="G4" s="20">
        <v>12.04</v>
      </c>
      <c r="H4" s="21">
        <v>22.68</v>
      </c>
      <c r="I4" s="22">
        <v>16.43</v>
      </c>
      <c r="J4" s="23">
        <v>7.52</v>
      </c>
      <c r="K4" s="24">
        <v>28.25</v>
      </c>
      <c r="L4" s="16">
        <v>13.74</v>
      </c>
      <c r="M4" s="20">
        <v>10.93</v>
      </c>
      <c r="O4" s="15">
        <v>11.42</v>
      </c>
      <c r="P4" s="16">
        <v>14.01</v>
      </c>
      <c r="Q4" s="17">
        <v>11.42</v>
      </c>
      <c r="R4" s="18">
        <v>13.22</v>
      </c>
      <c r="S4" s="20">
        <v>11.37</v>
      </c>
      <c r="T4" s="21">
        <v>22.46</v>
      </c>
      <c r="U4" s="22">
        <v>15.91</v>
      </c>
      <c r="V4" s="23">
        <v>5.63</v>
      </c>
      <c r="W4" s="24">
        <v>27.99</v>
      </c>
      <c r="X4" s="16">
        <v>13.71</v>
      </c>
      <c r="Y4" s="20">
        <v>9.7200000000000006</v>
      </c>
      <c r="AC4" s="17">
        <v>11.96</v>
      </c>
      <c r="AD4" s="18">
        <v>13.94</v>
      </c>
      <c r="AE4" s="19">
        <v>19.84</v>
      </c>
      <c r="AF4" s="20">
        <v>12.07</v>
      </c>
      <c r="AG4" s="21">
        <v>22.95</v>
      </c>
      <c r="AH4" s="22">
        <v>16.53</v>
      </c>
      <c r="AI4" s="23">
        <v>6.53</v>
      </c>
      <c r="AJ4" s="24">
        <v>28.15</v>
      </c>
      <c r="AK4" s="16">
        <v>14.01</v>
      </c>
      <c r="AL4" s="20">
        <v>10.8</v>
      </c>
      <c r="AP4" s="20">
        <v>11.8</v>
      </c>
      <c r="AQ4" s="23">
        <v>6.2</v>
      </c>
      <c r="AS4" s="23">
        <v>6.19</v>
      </c>
      <c r="AT4" s="25"/>
    </row>
    <row r="5" spans="1:1023" ht="15">
      <c r="A5" s="2" t="s">
        <v>20</v>
      </c>
      <c r="B5" s="26"/>
      <c r="C5" s="16">
        <v>3.05</v>
      </c>
      <c r="D5" s="17">
        <v>2.4500000000000002</v>
      </c>
      <c r="E5" s="18">
        <v>1.38</v>
      </c>
      <c r="F5" s="19">
        <v>1.4</v>
      </c>
      <c r="G5" s="20">
        <v>2.5</v>
      </c>
      <c r="H5" s="21">
        <v>2.02</v>
      </c>
      <c r="I5" s="22">
        <v>2.04</v>
      </c>
      <c r="J5" s="23">
        <v>3.03</v>
      </c>
      <c r="K5" s="24"/>
      <c r="L5" s="16"/>
      <c r="M5" s="20">
        <v>3.4</v>
      </c>
      <c r="O5" s="26"/>
      <c r="P5" s="16"/>
      <c r="Q5" s="17">
        <v>2.4700000000000002</v>
      </c>
      <c r="R5" s="18">
        <v>1.37</v>
      </c>
      <c r="S5" s="20">
        <v>2.4900000000000002</v>
      </c>
      <c r="T5" s="21">
        <v>2.48</v>
      </c>
      <c r="U5" s="22">
        <v>2.0299999999999998</v>
      </c>
      <c r="V5" s="23">
        <v>3</v>
      </c>
      <c r="W5" s="24">
        <v>3.04</v>
      </c>
      <c r="X5" s="16">
        <v>1.34</v>
      </c>
      <c r="Y5" s="20">
        <v>3.38</v>
      </c>
      <c r="AC5" s="17">
        <v>2.48</v>
      </c>
      <c r="AD5" s="18">
        <v>1.38</v>
      </c>
      <c r="AE5" s="19">
        <v>1.39</v>
      </c>
      <c r="AF5" s="20">
        <v>2.5</v>
      </c>
      <c r="AG5" s="21">
        <v>2.48</v>
      </c>
      <c r="AH5" s="22">
        <v>2.0299999999999998</v>
      </c>
      <c r="AI5" s="23">
        <v>3.01</v>
      </c>
      <c r="AJ5" s="24">
        <v>3.06</v>
      </c>
      <c r="AK5" s="16">
        <v>1.34</v>
      </c>
      <c r="AL5" s="20">
        <v>3.39</v>
      </c>
      <c r="AP5" s="20">
        <v>2.44</v>
      </c>
      <c r="AQ5" s="23">
        <v>2.56</v>
      </c>
      <c r="AS5" s="23">
        <v>3.06</v>
      </c>
      <c r="AT5" s="25"/>
    </row>
    <row r="6" spans="1:1023" ht="15">
      <c r="A6" s="2" t="s">
        <v>21</v>
      </c>
      <c r="B6" s="26"/>
      <c r="C6" s="16"/>
      <c r="D6" s="17"/>
      <c r="E6" s="18"/>
      <c r="F6" s="19"/>
      <c r="G6" s="20"/>
      <c r="H6" s="21"/>
      <c r="I6" s="22"/>
      <c r="J6" s="23"/>
      <c r="K6" s="24">
        <v>2.21</v>
      </c>
      <c r="L6" s="16">
        <v>1.26</v>
      </c>
      <c r="M6" s="20"/>
      <c r="O6" s="26"/>
      <c r="P6" s="16"/>
      <c r="Q6" s="17">
        <v>2.2200000000000002</v>
      </c>
      <c r="R6" s="18">
        <v>1.3</v>
      </c>
      <c r="S6" s="20">
        <v>2.29</v>
      </c>
      <c r="T6" s="21">
        <v>2.0299999999999998</v>
      </c>
      <c r="U6" s="22">
        <v>1.5</v>
      </c>
      <c r="V6" s="23">
        <v>2.12</v>
      </c>
      <c r="W6" s="24">
        <v>2.19</v>
      </c>
      <c r="X6" s="16">
        <v>1.3</v>
      </c>
      <c r="Y6" s="20">
        <v>2.5</v>
      </c>
      <c r="AC6" s="17">
        <v>2.2999999999999998</v>
      </c>
      <c r="AD6" s="18">
        <v>1.33</v>
      </c>
      <c r="AE6" s="19">
        <v>1.32</v>
      </c>
      <c r="AF6" s="20">
        <v>2.34</v>
      </c>
      <c r="AG6" s="21">
        <v>2.09</v>
      </c>
      <c r="AH6" s="22">
        <v>1.52</v>
      </c>
      <c r="AI6" s="23">
        <v>2.2599999999999998</v>
      </c>
      <c r="AJ6" s="24">
        <v>2.2599999999999998</v>
      </c>
      <c r="AK6" s="16">
        <v>1.3</v>
      </c>
      <c r="AL6" s="20">
        <v>3.03</v>
      </c>
      <c r="AP6" s="20"/>
      <c r="AQ6" s="23"/>
      <c r="AS6" s="23">
        <v>2.0099999999999998</v>
      </c>
      <c r="AT6" s="25"/>
    </row>
    <row r="7" spans="1:1023" ht="15">
      <c r="A7" s="2" t="s">
        <v>22</v>
      </c>
      <c r="B7" s="26">
        <v>216</v>
      </c>
      <c r="C7" s="16">
        <v>162</v>
      </c>
      <c r="D7" s="17">
        <v>128</v>
      </c>
      <c r="E7" s="18">
        <v>200</v>
      </c>
      <c r="F7" s="19">
        <v>217</v>
      </c>
      <c r="G7" s="20">
        <v>140</v>
      </c>
      <c r="H7" s="21">
        <v>207</v>
      </c>
      <c r="I7" s="22">
        <v>169</v>
      </c>
      <c r="J7" s="23">
        <v>604</v>
      </c>
      <c r="K7" s="24">
        <v>357</v>
      </c>
      <c r="L7" s="16">
        <v>131</v>
      </c>
      <c r="M7" s="20">
        <v>412</v>
      </c>
      <c r="O7" s="26">
        <v>274</v>
      </c>
      <c r="P7" s="16">
        <v>167</v>
      </c>
      <c r="Q7" s="17">
        <v>125</v>
      </c>
      <c r="R7" s="18">
        <v>158</v>
      </c>
      <c r="S7" s="20">
        <v>137</v>
      </c>
      <c r="T7" s="21">
        <v>219</v>
      </c>
      <c r="U7" s="22">
        <v>177</v>
      </c>
      <c r="V7" s="23">
        <v>566</v>
      </c>
      <c r="W7" s="24">
        <v>359</v>
      </c>
      <c r="X7" s="16">
        <v>121</v>
      </c>
      <c r="Y7" s="20">
        <v>417</v>
      </c>
      <c r="AC7" s="17">
        <v>180</v>
      </c>
      <c r="AD7" s="18">
        <v>229</v>
      </c>
      <c r="AE7" s="19">
        <v>250</v>
      </c>
      <c r="AF7" s="20">
        <v>173</v>
      </c>
      <c r="AG7" s="21">
        <v>358</v>
      </c>
      <c r="AH7" s="22">
        <v>261</v>
      </c>
      <c r="AI7" s="23">
        <v>460</v>
      </c>
      <c r="AJ7" s="24">
        <v>394</v>
      </c>
      <c r="AK7" s="16">
        <v>175</v>
      </c>
      <c r="AL7" s="20">
        <v>470</v>
      </c>
      <c r="AP7" s="20">
        <v>135</v>
      </c>
      <c r="AQ7" s="23">
        <v>565</v>
      </c>
      <c r="AS7" s="23">
        <v>476</v>
      </c>
      <c r="AT7" s="25"/>
    </row>
    <row r="8" spans="1:1023" ht="15">
      <c r="A8" s="2" t="s">
        <v>23</v>
      </c>
      <c r="B8" s="26">
        <v>70</v>
      </c>
      <c r="C8" s="16">
        <v>131</v>
      </c>
      <c r="D8" s="17">
        <v>125</v>
      </c>
      <c r="E8" s="18">
        <v>157</v>
      </c>
      <c r="F8" s="19">
        <v>220</v>
      </c>
      <c r="G8" s="20">
        <v>154</v>
      </c>
      <c r="H8" s="21">
        <v>198</v>
      </c>
      <c r="I8" s="22">
        <v>189</v>
      </c>
      <c r="J8" s="23">
        <v>550</v>
      </c>
      <c r="K8" s="24">
        <v>352</v>
      </c>
      <c r="L8" s="16">
        <v>118</v>
      </c>
      <c r="M8" s="20">
        <v>400</v>
      </c>
      <c r="O8" s="26">
        <v>69</v>
      </c>
      <c r="P8" s="16">
        <v>138</v>
      </c>
      <c r="Q8" s="17">
        <v>126</v>
      </c>
      <c r="R8" s="18">
        <v>160</v>
      </c>
      <c r="S8" s="20">
        <v>157</v>
      </c>
      <c r="T8" s="21">
        <v>209</v>
      </c>
      <c r="U8" s="22">
        <v>191</v>
      </c>
      <c r="V8" s="23">
        <v>483</v>
      </c>
      <c r="W8" s="24">
        <v>353</v>
      </c>
      <c r="X8" s="16">
        <v>116</v>
      </c>
      <c r="Y8" s="20">
        <v>404</v>
      </c>
      <c r="AC8" s="17">
        <v>180</v>
      </c>
      <c r="AD8" s="18">
        <v>229</v>
      </c>
      <c r="AE8" s="19">
        <v>250</v>
      </c>
      <c r="AF8" s="20">
        <v>173</v>
      </c>
      <c r="AG8" s="21">
        <v>358</v>
      </c>
      <c r="AH8" s="22">
        <v>261</v>
      </c>
      <c r="AI8" s="23">
        <v>460</v>
      </c>
      <c r="AJ8" s="24">
        <v>394</v>
      </c>
      <c r="AK8" s="16">
        <v>175</v>
      </c>
      <c r="AL8" s="20">
        <v>470</v>
      </c>
      <c r="AP8" s="20"/>
      <c r="AQ8" s="23"/>
      <c r="AS8" s="23">
        <v>468</v>
      </c>
      <c r="AT8" s="25"/>
    </row>
    <row r="9" spans="1:1023" ht="15">
      <c r="A9" s="2" t="s">
        <v>24</v>
      </c>
      <c r="B9" s="26">
        <v>282</v>
      </c>
      <c r="C9" s="16">
        <v>377</v>
      </c>
      <c r="D9" s="17">
        <v>310</v>
      </c>
      <c r="E9" s="18">
        <v>315</v>
      </c>
      <c r="F9" s="19">
        <v>348</v>
      </c>
      <c r="G9" s="20">
        <v>327</v>
      </c>
      <c r="H9" s="21">
        <v>0</v>
      </c>
      <c r="I9" s="22">
        <v>263</v>
      </c>
      <c r="J9" s="23">
        <v>1197</v>
      </c>
      <c r="K9" s="24">
        <v>604</v>
      </c>
      <c r="L9" s="16">
        <v>329</v>
      </c>
      <c r="M9" s="20">
        <v>1076</v>
      </c>
      <c r="O9" s="26">
        <v>232</v>
      </c>
      <c r="P9" s="16">
        <v>327</v>
      </c>
      <c r="Q9" s="17">
        <v>261</v>
      </c>
      <c r="R9" s="18">
        <v>266</v>
      </c>
      <c r="S9" s="20">
        <v>277</v>
      </c>
      <c r="T9" s="21">
        <v>225</v>
      </c>
      <c r="U9" s="22">
        <v>209</v>
      </c>
      <c r="V9" s="23">
        <v>1129</v>
      </c>
      <c r="W9" s="24">
        <v>554</v>
      </c>
      <c r="X9" s="16">
        <v>280</v>
      </c>
      <c r="Y9" s="20">
        <v>1026</v>
      </c>
      <c r="AC9" s="17">
        <v>253</v>
      </c>
      <c r="AD9" s="18">
        <v>276</v>
      </c>
      <c r="AE9" s="19">
        <v>316</v>
      </c>
      <c r="AF9" s="20">
        <v>218</v>
      </c>
      <c r="AG9" s="21">
        <v>139</v>
      </c>
      <c r="AH9" s="22">
        <v>125</v>
      </c>
      <c r="AI9" s="23">
        <v>1088</v>
      </c>
      <c r="AJ9" s="24">
        <v>556</v>
      </c>
      <c r="AK9" s="16">
        <v>302</v>
      </c>
      <c r="AL9" s="20">
        <v>1064</v>
      </c>
      <c r="AP9" s="20"/>
      <c r="AQ9" s="23">
        <v>1200</v>
      </c>
      <c r="AS9" s="23">
        <v>1087</v>
      </c>
      <c r="AT9" s="25"/>
    </row>
    <row r="10" spans="1:1023" ht="15">
      <c r="A10" s="2" t="s">
        <v>25</v>
      </c>
      <c r="B10" s="26">
        <v>99</v>
      </c>
      <c r="C10" s="16">
        <v>241</v>
      </c>
      <c r="D10" s="17">
        <v>222</v>
      </c>
      <c r="E10" s="18">
        <v>196</v>
      </c>
      <c r="F10" s="19">
        <v>186</v>
      </c>
      <c r="G10" s="20">
        <v>211</v>
      </c>
      <c r="H10" s="21"/>
      <c r="I10" s="22">
        <v>159</v>
      </c>
      <c r="J10" s="23">
        <v>692</v>
      </c>
      <c r="K10" s="24">
        <v>250</v>
      </c>
      <c r="L10" s="16">
        <v>204</v>
      </c>
      <c r="M10" s="20">
        <v>678</v>
      </c>
      <c r="O10" s="26">
        <v>-8</v>
      </c>
      <c r="P10" s="16">
        <v>191</v>
      </c>
      <c r="Q10" s="17">
        <v>173</v>
      </c>
      <c r="R10" s="18">
        <v>146</v>
      </c>
      <c r="S10" s="20">
        <v>162</v>
      </c>
      <c r="T10" s="21">
        <v>103</v>
      </c>
      <c r="U10" s="22">
        <v>110</v>
      </c>
      <c r="V10" s="23">
        <v>643</v>
      </c>
      <c r="W10" s="24">
        <v>201</v>
      </c>
      <c r="X10" s="16">
        <v>154</v>
      </c>
      <c r="Y10" s="20">
        <v>628</v>
      </c>
      <c r="AC10" s="17">
        <v>123</v>
      </c>
      <c r="AD10" s="18">
        <v>132</v>
      </c>
      <c r="AE10" s="19">
        <v>138</v>
      </c>
      <c r="AF10" s="20">
        <v>84</v>
      </c>
      <c r="AG10" s="21">
        <v>3</v>
      </c>
      <c r="AH10" s="22">
        <v>16</v>
      </c>
      <c r="AI10" s="23">
        <v>632</v>
      </c>
      <c r="AJ10" s="24">
        <v>0</v>
      </c>
      <c r="AK10" s="16">
        <v>143</v>
      </c>
      <c r="AL10" s="20">
        <v>666</v>
      </c>
      <c r="AP10" s="20"/>
      <c r="AQ10" s="23"/>
      <c r="AS10" s="23">
        <v>644</v>
      </c>
      <c r="AT10" s="25"/>
    </row>
    <row r="11" spans="1:1023" ht="15">
      <c r="A11" s="2" t="s">
        <v>26</v>
      </c>
      <c r="B11" s="26">
        <v>8.8000000000000007</v>
      </c>
      <c r="C11" s="16">
        <v>4.7</v>
      </c>
      <c r="D11" s="17">
        <v>4.3</v>
      </c>
      <c r="E11" s="18">
        <v>8.4</v>
      </c>
      <c r="F11" s="19">
        <v>11.9</v>
      </c>
      <c r="G11" s="20">
        <v>4.2</v>
      </c>
      <c r="H11" s="21">
        <v>11.1</v>
      </c>
      <c r="I11" s="22">
        <v>7.9</v>
      </c>
      <c r="J11" s="23">
        <v>2.5</v>
      </c>
      <c r="K11" s="24">
        <v>12</v>
      </c>
      <c r="L11" s="16">
        <v>9.5</v>
      </c>
      <c r="M11" s="20">
        <v>3</v>
      </c>
      <c r="O11" s="26"/>
      <c r="P11" s="16">
        <v>4.99</v>
      </c>
      <c r="Q11" s="17">
        <v>4.8</v>
      </c>
      <c r="R11" s="18">
        <v>8.17</v>
      </c>
      <c r="S11" s="20">
        <v>4.0199999999999996</v>
      </c>
      <c r="T11" s="21">
        <v>10.95</v>
      </c>
      <c r="U11" s="22">
        <v>7.76</v>
      </c>
      <c r="V11" s="23">
        <v>1.87</v>
      </c>
      <c r="W11" s="24">
        <v>12.03</v>
      </c>
      <c r="X11" s="16">
        <v>8.75</v>
      </c>
      <c r="Y11" s="20">
        <v>2.67</v>
      </c>
      <c r="AC11" s="17">
        <v>4.8</v>
      </c>
      <c r="AD11" s="18">
        <v>9</v>
      </c>
      <c r="AE11" s="19">
        <v>12.9</v>
      </c>
      <c r="AF11" s="20">
        <v>4.7</v>
      </c>
      <c r="AG11" s="21">
        <v>10.7</v>
      </c>
      <c r="AH11" s="22">
        <v>8.8000000000000007</v>
      </c>
      <c r="AI11" s="23">
        <v>2.6</v>
      </c>
      <c r="AJ11" s="24">
        <v>11.6</v>
      </c>
      <c r="AK11" s="16">
        <v>9.3000000000000007</v>
      </c>
      <c r="AL11" s="20">
        <v>3.5</v>
      </c>
      <c r="AP11" s="20"/>
      <c r="AQ11" s="23"/>
      <c r="AS11" s="23">
        <v>2.6</v>
      </c>
      <c r="AT11" s="25"/>
    </row>
    <row r="12" spans="1:1023" ht="15">
      <c r="A12" s="2" t="s">
        <v>27</v>
      </c>
      <c r="B12" s="26"/>
      <c r="C12" s="16">
        <v>12.1</v>
      </c>
      <c r="D12" s="17">
        <v>39.799999999999997</v>
      </c>
      <c r="E12" s="18"/>
      <c r="F12" s="19">
        <v>35.9</v>
      </c>
      <c r="G12" s="20">
        <v>35</v>
      </c>
      <c r="H12" s="21">
        <v>37.1</v>
      </c>
      <c r="I12" s="22"/>
      <c r="J12" s="23">
        <v>39.700000000000003</v>
      </c>
      <c r="K12" s="24">
        <v>40.1</v>
      </c>
      <c r="L12" s="16"/>
      <c r="M12" s="20">
        <v>20.7</v>
      </c>
      <c r="O12" s="26">
        <v>14.99</v>
      </c>
      <c r="P12" s="16">
        <v>16.489999999999998</v>
      </c>
      <c r="Q12" s="17">
        <v>9.67</v>
      </c>
      <c r="R12" s="18">
        <v>17.53</v>
      </c>
      <c r="S12" s="20">
        <v>10</v>
      </c>
      <c r="T12" s="21">
        <v>34.700000000000003</v>
      </c>
      <c r="U12" s="22">
        <v>21.98</v>
      </c>
      <c r="V12" s="23">
        <v>32.700000000000003</v>
      </c>
      <c r="W12" s="24">
        <v>37.6</v>
      </c>
      <c r="X12" s="16">
        <v>16</v>
      </c>
      <c r="Y12" s="20">
        <v>13.7</v>
      </c>
      <c r="AC12" s="17"/>
      <c r="AD12" s="18"/>
      <c r="AE12" s="19"/>
      <c r="AF12" s="20"/>
      <c r="AG12" s="21"/>
      <c r="AH12" s="22"/>
      <c r="AI12" s="23"/>
      <c r="AJ12" s="24"/>
      <c r="AK12" s="16"/>
      <c r="AL12" s="20"/>
      <c r="AP12" s="20"/>
      <c r="AQ12" s="23"/>
      <c r="AS12" s="23">
        <v>6</v>
      </c>
      <c r="AT12" s="25"/>
    </row>
    <row r="13" spans="1:1023" ht="15">
      <c r="A13" s="2" t="s">
        <v>28</v>
      </c>
      <c r="B13" s="26">
        <v>6.49</v>
      </c>
      <c r="C13" s="16">
        <v>12.37</v>
      </c>
      <c r="D13" s="17">
        <v>13.5</v>
      </c>
      <c r="E13" s="18">
        <v>7.1</v>
      </c>
      <c r="F13" s="19"/>
      <c r="G13" s="20">
        <v>14.09</v>
      </c>
      <c r="H13" s="21"/>
      <c r="I13" s="22">
        <v>7.33</v>
      </c>
      <c r="J13" s="23">
        <v>24.19</v>
      </c>
      <c r="K13" s="24"/>
      <c r="L13" s="16">
        <v>6.17</v>
      </c>
      <c r="M13" s="20">
        <v>20.100000000000001</v>
      </c>
      <c r="O13" s="26">
        <v>7.03</v>
      </c>
      <c r="P13" s="16">
        <v>13.09</v>
      </c>
      <c r="Q13" s="17">
        <v>14.38</v>
      </c>
      <c r="R13" s="18">
        <v>7.2</v>
      </c>
      <c r="S13" s="20">
        <v>14.54</v>
      </c>
      <c r="T13" s="21">
        <v>7.27</v>
      </c>
      <c r="U13" s="22">
        <v>7.44</v>
      </c>
      <c r="V13" s="23">
        <v>32.020000000000003</v>
      </c>
      <c r="W13" s="24">
        <v>6.34</v>
      </c>
      <c r="X13" s="16">
        <v>6.51</v>
      </c>
      <c r="Y13" s="20">
        <v>22.27</v>
      </c>
      <c r="AC13" s="17"/>
      <c r="AD13" s="18"/>
      <c r="AE13" s="19"/>
      <c r="AF13" s="20"/>
      <c r="AG13" s="21"/>
      <c r="AH13" s="22"/>
      <c r="AI13" s="23"/>
      <c r="AJ13" s="24"/>
      <c r="AK13" s="16"/>
      <c r="AL13" s="20"/>
      <c r="AP13" s="20"/>
      <c r="AQ13" s="23"/>
      <c r="AS13" s="23">
        <v>22.54</v>
      </c>
      <c r="AT13" s="25"/>
    </row>
    <row r="14" spans="1:1023" ht="15">
      <c r="A14" s="27" t="s">
        <v>29</v>
      </c>
      <c r="B14" s="28" t="s">
        <v>30</v>
      </c>
      <c r="C14" s="29" t="s">
        <v>31</v>
      </c>
      <c r="D14" s="30" t="s">
        <v>31</v>
      </c>
      <c r="E14" s="31" t="s">
        <v>30</v>
      </c>
      <c r="F14" s="32" t="s">
        <v>32</v>
      </c>
      <c r="G14" s="33" t="s">
        <v>31</v>
      </c>
      <c r="H14" s="34" t="s">
        <v>32</v>
      </c>
      <c r="I14" s="35" t="s">
        <v>30</v>
      </c>
      <c r="J14" s="36" t="s">
        <v>31</v>
      </c>
      <c r="K14" s="37" t="s">
        <v>32</v>
      </c>
      <c r="L14" s="29" t="s">
        <v>30</v>
      </c>
      <c r="M14" s="33" t="s">
        <v>31</v>
      </c>
      <c r="N14" s="1"/>
      <c r="O14" s="28" t="s">
        <v>30</v>
      </c>
      <c r="P14" s="29" t="s">
        <v>31</v>
      </c>
      <c r="Q14" s="30" t="s">
        <v>31</v>
      </c>
      <c r="R14" s="31" t="s">
        <v>30</v>
      </c>
      <c r="S14" s="33" t="s">
        <v>31</v>
      </c>
      <c r="T14" s="34" t="s">
        <v>32</v>
      </c>
      <c r="U14" s="35" t="s">
        <v>30</v>
      </c>
      <c r="V14" s="36" t="s">
        <v>31</v>
      </c>
      <c r="W14" s="37" t="s">
        <v>32</v>
      </c>
      <c r="X14" s="29" t="s">
        <v>30</v>
      </c>
      <c r="Y14" s="33" t="s">
        <v>31</v>
      </c>
      <c r="Z14" s="1"/>
      <c r="AB14" s="1"/>
      <c r="AC14" s="30" t="s">
        <v>31</v>
      </c>
      <c r="AD14" s="31" t="s">
        <v>30</v>
      </c>
      <c r="AE14" s="32" t="s">
        <v>32</v>
      </c>
      <c r="AF14" s="33" t="s">
        <v>31</v>
      </c>
      <c r="AG14" s="34" t="s">
        <v>32</v>
      </c>
      <c r="AH14" s="35" t="s">
        <v>30</v>
      </c>
      <c r="AI14" s="36" t="s">
        <v>31</v>
      </c>
      <c r="AJ14" s="37" t="s">
        <v>32</v>
      </c>
      <c r="AK14" s="29" t="s">
        <v>30</v>
      </c>
      <c r="AL14" s="33" t="s">
        <v>31</v>
      </c>
      <c r="AM14" s="1"/>
      <c r="AN14" s="1"/>
      <c r="AO14" s="1"/>
      <c r="AP14" s="33" t="s">
        <v>31</v>
      </c>
      <c r="AQ14" s="36" t="s">
        <v>31</v>
      </c>
      <c r="AR14" s="1"/>
      <c r="AS14" s="36" t="s">
        <v>32</v>
      </c>
      <c r="AT14" s="38"/>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row>
    <row r="15" spans="1:1023">
      <c r="L15" s="25"/>
      <c r="M15" s="25"/>
    </row>
    <row r="16" spans="1:1023">
      <c r="L16" s="25"/>
      <c r="M16" s="25"/>
    </row>
    <row r="17" spans="1:1023">
      <c r="L17" s="25"/>
      <c r="M17" s="25"/>
    </row>
    <row r="18" spans="1:1023" ht="15">
      <c r="A18" s="2" t="s">
        <v>0</v>
      </c>
      <c r="B18" s="2" t="s">
        <v>1</v>
      </c>
      <c r="C18" s="2"/>
      <c r="D18" s="2"/>
      <c r="E18" s="2"/>
      <c r="F18" s="2"/>
      <c r="G18" s="2"/>
      <c r="H18" s="2"/>
      <c r="I18" s="2"/>
      <c r="J18" s="2"/>
      <c r="K18" s="2"/>
      <c r="L18" s="39"/>
      <c r="M18" s="39"/>
      <c r="N18" s="2"/>
      <c r="O18" s="2" t="s">
        <v>2</v>
      </c>
      <c r="P18" s="2"/>
      <c r="Q18" s="2"/>
      <c r="R18" s="2"/>
      <c r="S18" s="2"/>
      <c r="T18" s="2"/>
      <c r="U18" s="2"/>
      <c r="V18" s="2"/>
      <c r="W18" s="2"/>
      <c r="X18" s="2"/>
      <c r="Y18" s="2"/>
      <c r="Z18" s="2"/>
      <c r="AA18" s="3"/>
      <c r="AB18" s="2"/>
      <c r="AC18" s="2" t="s">
        <v>3</v>
      </c>
      <c r="AD18" s="2"/>
      <c r="AE18" s="2"/>
      <c r="AF18" s="2"/>
      <c r="AG18" s="2"/>
      <c r="AH18" s="2"/>
      <c r="AI18" s="14"/>
      <c r="AJ18" s="2"/>
      <c r="AK18" s="2"/>
      <c r="AL18" s="2"/>
      <c r="AM18" s="2"/>
      <c r="AN18" s="2"/>
      <c r="AO18" s="2"/>
      <c r="AP18" s="2"/>
      <c r="AQ18" s="2"/>
      <c r="AR18" s="2" t="s">
        <v>5</v>
      </c>
      <c r="AS18" s="2"/>
    </row>
    <row r="19" spans="1:1023" ht="15">
      <c r="A19" s="3" t="s">
        <v>6</v>
      </c>
      <c r="B19" s="5"/>
      <c r="C19" s="9" t="s">
        <v>33</v>
      </c>
      <c r="D19" s="40" t="s">
        <v>34</v>
      </c>
      <c r="E19" s="10" t="s">
        <v>35</v>
      </c>
      <c r="F19" s="41" t="s">
        <v>36</v>
      </c>
      <c r="G19" s="42" t="s">
        <v>37</v>
      </c>
      <c r="H19" s="4" t="s">
        <v>38</v>
      </c>
      <c r="I19" s="43" t="s">
        <v>39</v>
      </c>
      <c r="J19" s="11" t="s">
        <v>40</v>
      </c>
      <c r="K19" s="44" t="s">
        <v>41</v>
      </c>
      <c r="L19" s="45" t="s">
        <v>42</v>
      </c>
      <c r="M19" s="10" t="s">
        <v>43</v>
      </c>
      <c r="N19" s="3"/>
      <c r="O19" s="5" t="s">
        <v>44</v>
      </c>
      <c r="P19" s="9" t="s">
        <v>33</v>
      </c>
      <c r="Q19" s="40" t="s">
        <v>34</v>
      </c>
      <c r="R19" s="10" t="s">
        <v>35</v>
      </c>
      <c r="S19" s="41" t="s">
        <v>36</v>
      </c>
      <c r="T19" s="42" t="s">
        <v>37</v>
      </c>
      <c r="U19" s="4" t="s">
        <v>38</v>
      </c>
      <c r="V19" s="43" t="s">
        <v>45</v>
      </c>
      <c r="W19" s="11" t="s">
        <v>40</v>
      </c>
      <c r="X19" s="44" t="s">
        <v>41</v>
      </c>
      <c r="Y19" s="46" t="s">
        <v>42</v>
      </c>
      <c r="Z19" s="10" t="s">
        <v>43</v>
      </c>
      <c r="AA19" s="10" t="s">
        <v>46</v>
      </c>
      <c r="AB19" s="3"/>
      <c r="AC19" s="5" t="s">
        <v>44</v>
      </c>
      <c r="AD19" s="9" t="s">
        <v>33</v>
      </c>
      <c r="AE19" s="40" t="s">
        <v>34</v>
      </c>
      <c r="AF19" s="10" t="s">
        <v>35</v>
      </c>
      <c r="AG19" s="41" t="s">
        <v>36</v>
      </c>
      <c r="AH19" s="42" t="s">
        <v>37</v>
      </c>
      <c r="AI19" s="4" t="s">
        <v>38</v>
      </c>
      <c r="AJ19" s="43" t="s">
        <v>39</v>
      </c>
      <c r="AK19" s="11" t="s">
        <v>40</v>
      </c>
      <c r="AL19" s="44" t="s">
        <v>41</v>
      </c>
      <c r="AM19" s="46" t="s">
        <v>42</v>
      </c>
      <c r="AN19" s="10" t="s">
        <v>43</v>
      </c>
      <c r="AO19" s="3"/>
      <c r="AP19" s="3"/>
      <c r="AQ19" s="3"/>
      <c r="AR19" s="5" t="s">
        <v>44</v>
      </c>
      <c r="AS19" s="40" t="s">
        <v>34</v>
      </c>
      <c r="AT19" s="11" t="s">
        <v>40</v>
      </c>
      <c r="AU19" s="11" t="s">
        <v>47</v>
      </c>
      <c r="AV19" s="46" t="s">
        <v>42</v>
      </c>
      <c r="AW19" s="10" t="s">
        <v>43</v>
      </c>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row>
    <row r="20" spans="1:1023" ht="15">
      <c r="A20" s="2" t="s">
        <v>19</v>
      </c>
      <c r="B20" s="16"/>
      <c r="C20" s="20">
        <v>14.08</v>
      </c>
      <c r="D20" s="47">
        <v>3.6</v>
      </c>
      <c r="E20" s="21">
        <v>13.94</v>
      </c>
      <c r="F20" s="48">
        <v>5.66</v>
      </c>
      <c r="G20" s="49">
        <v>9.6</v>
      </c>
      <c r="H20" s="26">
        <v>15.01</v>
      </c>
      <c r="I20" s="50">
        <v>5.66</v>
      </c>
      <c r="J20" s="22">
        <v>6.78</v>
      </c>
      <c r="K20" s="51">
        <v>13.57</v>
      </c>
      <c r="L20" s="52">
        <v>6.73</v>
      </c>
      <c r="M20" s="21">
        <v>12.71</v>
      </c>
      <c r="O20" s="16">
        <v>4.16</v>
      </c>
      <c r="P20" s="20">
        <v>14</v>
      </c>
      <c r="Q20" s="47">
        <v>3.44</v>
      </c>
      <c r="R20" s="21">
        <v>13.85</v>
      </c>
      <c r="S20" s="48">
        <v>4.58</v>
      </c>
      <c r="T20" s="49">
        <v>7.56</v>
      </c>
      <c r="U20" s="26">
        <v>14.85</v>
      </c>
      <c r="V20" s="50">
        <v>5.08</v>
      </c>
      <c r="W20" s="22">
        <v>5.92</v>
      </c>
      <c r="X20" s="51">
        <v>13.4</v>
      </c>
      <c r="Y20" s="53">
        <v>6.36</v>
      </c>
      <c r="Z20" s="21">
        <v>11.41</v>
      </c>
      <c r="AA20" s="34">
        <v>11.12</v>
      </c>
      <c r="AC20" s="16">
        <v>4.4800000000000004</v>
      </c>
      <c r="AD20" s="20">
        <v>14.5</v>
      </c>
      <c r="AE20" s="47">
        <v>3.58</v>
      </c>
      <c r="AF20" s="21">
        <v>14.37</v>
      </c>
      <c r="AG20" s="48">
        <v>5.26</v>
      </c>
      <c r="AH20" s="49">
        <v>9.15</v>
      </c>
      <c r="AI20" s="26">
        <v>15.2</v>
      </c>
      <c r="AJ20" s="50">
        <v>5.5</v>
      </c>
      <c r="AK20" s="22">
        <v>6.51</v>
      </c>
      <c r="AL20" s="51">
        <v>13.84</v>
      </c>
      <c r="AM20" s="53">
        <v>6.26</v>
      </c>
      <c r="AN20" s="21">
        <v>12.4</v>
      </c>
      <c r="AR20" s="16">
        <v>2.4900000000000002</v>
      </c>
      <c r="AS20" s="47" t="s">
        <v>48</v>
      </c>
      <c r="AT20" s="22">
        <v>6.57</v>
      </c>
      <c r="AU20" s="22">
        <v>5.93</v>
      </c>
      <c r="AV20" s="53">
        <v>10.5</v>
      </c>
      <c r="AW20" s="21">
        <v>11.6</v>
      </c>
    </row>
    <row r="21" spans="1:1023" ht="15">
      <c r="A21" s="2" t="s">
        <v>20</v>
      </c>
      <c r="B21" s="16"/>
      <c r="C21" s="20">
        <v>1.31</v>
      </c>
      <c r="D21" s="47">
        <v>1</v>
      </c>
      <c r="E21" s="21">
        <v>1.3</v>
      </c>
      <c r="F21" s="48">
        <v>2.2200000000000002</v>
      </c>
      <c r="G21" s="49">
        <v>4.49</v>
      </c>
      <c r="H21" s="26">
        <v>1.32</v>
      </c>
      <c r="I21" s="50">
        <v>2.02</v>
      </c>
      <c r="J21" s="22">
        <v>3.06</v>
      </c>
      <c r="K21" s="51">
        <v>1.31</v>
      </c>
      <c r="L21" s="52">
        <v>4.1900000000000004</v>
      </c>
      <c r="M21" s="21">
        <v>4.0199999999999996</v>
      </c>
      <c r="O21" s="16">
        <v>2.4900000000000002</v>
      </c>
      <c r="P21" s="20">
        <v>2.36</v>
      </c>
      <c r="Q21" s="47">
        <v>59</v>
      </c>
      <c r="R21" s="21">
        <v>1.39</v>
      </c>
      <c r="S21" s="48">
        <v>2.2200000000000002</v>
      </c>
      <c r="T21" s="49">
        <v>4.45</v>
      </c>
      <c r="U21" s="26">
        <v>1.35</v>
      </c>
      <c r="V21" s="50">
        <v>1.59</v>
      </c>
      <c r="W21" s="22">
        <v>2.58</v>
      </c>
      <c r="X21" s="51">
        <v>1.34</v>
      </c>
      <c r="Y21" s="53">
        <v>4.3499999999999996</v>
      </c>
      <c r="Z21" s="21">
        <v>4.59</v>
      </c>
      <c r="AA21" s="34">
        <v>3.57</v>
      </c>
      <c r="AC21" s="16">
        <v>2.42</v>
      </c>
      <c r="AD21" s="20">
        <v>2.36</v>
      </c>
      <c r="AE21" s="47">
        <v>0.59</v>
      </c>
      <c r="AF21" s="21">
        <v>1.38</v>
      </c>
      <c r="AG21" s="48">
        <v>2.2200000000000002</v>
      </c>
      <c r="AH21" s="49">
        <v>4.47</v>
      </c>
      <c r="AI21" s="26">
        <v>1.35</v>
      </c>
      <c r="AJ21" s="50">
        <v>2.0099999999999998</v>
      </c>
      <c r="AK21" s="22">
        <v>3.05</v>
      </c>
      <c r="AL21" s="51">
        <v>1.34</v>
      </c>
      <c r="AM21" s="53">
        <v>4.2</v>
      </c>
      <c r="AN21" s="21">
        <v>5</v>
      </c>
      <c r="AR21" s="16">
        <v>4.63</v>
      </c>
      <c r="AS21" s="47">
        <v>0.57999999999999996</v>
      </c>
      <c r="AT21" s="22">
        <v>2.5099999999999998</v>
      </c>
      <c r="AU21" s="22"/>
      <c r="AV21" s="53">
        <v>5.36</v>
      </c>
      <c r="AW21" s="21">
        <v>4.3499999999999996</v>
      </c>
    </row>
    <row r="22" spans="1:1023" ht="15">
      <c r="A22" s="2" t="s">
        <v>21</v>
      </c>
      <c r="B22" s="16"/>
      <c r="C22" s="20"/>
      <c r="D22" s="47"/>
      <c r="E22" s="21"/>
      <c r="F22" s="48"/>
      <c r="G22" s="49"/>
      <c r="H22" s="26"/>
      <c r="I22" s="50"/>
      <c r="J22" s="22"/>
      <c r="K22" s="51"/>
      <c r="L22" s="52"/>
      <c r="M22" s="21"/>
      <c r="O22" s="16"/>
      <c r="P22" s="20">
        <v>1.32</v>
      </c>
      <c r="Q22" s="47">
        <v>48</v>
      </c>
      <c r="R22" s="21">
        <v>1.35</v>
      </c>
      <c r="S22" s="48">
        <v>1.57</v>
      </c>
      <c r="T22" s="49">
        <v>2.57</v>
      </c>
      <c r="U22" s="26">
        <v>1.33</v>
      </c>
      <c r="V22" s="50">
        <v>1.3</v>
      </c>
      <c r="W22" s="22">
        <v>2.13</v>
      </c>
      <c r="X22" s="51">
        <v>1.32</v>
      </c>
      <c r="Y22" s="53"/>
      <c r="Z22" s="21">
        <v>3.27</v>
      </c>
      <c r="AA22" s="34">
        <v>3.39</v>
      </c>
      <c r="AC22" s="16">
        <v>2.0099999999999998</v>
      </c>
      <c r="AD22" s="20">
        <v>1.4</v>
      </c>
      <c r="AE22" s="47">
        <v>0.49</v>
      </c>
      <c r="AF22" s="21">
        <v>1.35</v>
      </c>
      <c r="AG22" s="48">
        <v>2.0699999999999998</v>
      </c>
      <c r="AH22" s="49">
        <v>3.26</v>
      </c>
      <c r="AI22" s="26">
        <v>1.33</v>
      </c>
      <c r="AJ22" s="50">
        <v>1.54</v>
      </c>
      <c r="AK22" s="22">
        <v>2.27</v>
      </c>
      <c r="AL22" s="51">
        <v>1.33</v>
      </c>
      <c r="AM22" s="53">
        <v>3</v>
      </c>
      <c r="AN22" s="21">
        <v>3.53</v>
      </c>
      <c r="AR22" s="16"/>
      <c r="AS22" s="47">
        <v>0.47</v>
      </c>
      <c r="AT22" s="22"/>
      <c r="AU22" s="22"/>
      <c r="AV22" s="53"/>
      <c r="AW22" s="21"/>
    </row>
    <row r="23" spans="1:1023" ht="15">
      <c r="A23" s="2" t="s">
        <v>22</v>
      </c>
      <c r="B23" s="16"/>
      <c r="C23" s="20">
        <v>165</v>
      </c>
      <c r="D23" s="47">
        <v>9</v>
      </c>
      <c r="E23" s="21">
        <v>156</v>
      </c>
      <c r="F23" s="48">
        <v>398</v>
      </c>
      <c r="G23" s="49">
        <v>704</v>
      </c>
      <c r="H23" s="26">
        <v>129</v>
      </c>
      <c r="I23" s="50">
        <v>388</v>
      </c>
      <c r="J23" s="22">
        <v>825</v>
      </c>
      <c r="K23" s="51">
        <v>136</v>
      </c>
      <c r="L23" s="52">
        <v>718</v>
      </c>
      <c r="M23" s="21">
        <v>685</v>
      </c>
      <c r="O23" s="16">
        <v>285</v>
      </c>
      <c r="P23" s="20">
        <v>163</v>
      </c>
      <c r="Q23" s="47">
        <v>12</v>
      </c>
      <c r="R23" s="21">
        <v>162</v>
      </c>
      <c r="S23" s="48">
        <v>355</v>
      </c>
      <c r="T23" s="49">
        <v>677</v>
      </c>
      <c r="U23" s="26">
        <v>133</v>
      </c>
      <c r="V23" s="50">
        <v>381</v>
      </c>
      <c r="W23" s="22">
        <v>818</v>
      </c>
      <c r="X23" s="51">
        <v>136</v>
      </c>
      <c r="Y23" s="53">
        <v>709</v>
      </c>
      <c r="Z23" s="21">
        <v>693</v>
      </c>
      <c r="AA23" s="34">
        <v>804</v>
      </c>
      <c r="AC23" s="16">
        <v>309</v>
      </c>
      <c r="AD23" s="20">
        <v>152</v>
      </c>
      <c r="AE23" s="47">
        <v>51</v>
      </c>
      <c r="AF23" s="21">
        <v>249</v>
      </c>
      <c r="AG23" s="48">
        <v>400</v>
      </c>
      <c r="AH23" s="49">
        <v>700</v>
      </c>
      <c r="AI23" s="26">
        <v>225</v>
      </c>
      <c r="AJ23" s="50">
        <v>422</v>
      </c>
      <c r="AK23" s="22">
        <v>819</v>
      </c>
      <c r="AL23" s="51">
        <v>143</v>
      </c>
      <c r="AM23" s="53">
        <v>766</v>
      </c>
      <c r="AN23" s="21">
        <v>674</v>
      </c>
      <c r="AR23" s="16">
        <v>358</v>
      </c>
      <c r="AS23" s="47">
        <v>39</v>
      </c>
      <c r="AT23" s="22">
        <v>849</v>
      </c>
      <c r="AU23" s="22">
        <v>841</v>
      </c>
      <c r="AV23" s="53">
        <v>825</v>
      </c>
      <c r="AW23" s="21">
        <v>615</v>
      </c>
    </row>
    <row r="24" spans="1:1023" ht="15">
      <c r="A24" s="2" t="s">
        <v>23</v>
      </c>
      <c r="B24" s="16"/>
      <c r="C24" s="20">
        <v>168</v>
      </c>
      <c r="D24" s="47">
        <v>15</v>
      </c>
      <c r="E24" s="21">
        <v>169</v>
      </c>
      <c r="F24" s="48">
        <v>374</v>
      </c>
      <c r="G24" s="49">
        <v>684</v>
      </c>
      <c r="H24" s="26">
        <v>146</v>
      </c>
      <c r="I24" s="50">
        <v>347</v>
      </c>
      <c r="J24" s="22">
        <v>0</v>
      </c>
      <c r="K24" s="51">
        <v>120</v>
      </c>
      <c r="L24" s="52">
        <v>148</v>
      </c>
      <c r="M24" s="21">
        <v>632</v>
      </c>
      <c r="O24" s="16">
        <v>10</v>
      </c>
      <c r="P24" s="20">
        <v>166</v>
      </c>
      <c r="Q24" s="47">
        <v>21</v>
      </c>
      <c r="R24" s="21">
        <v>175</v>
      </c>
      <c r="S24" s="48">
        <v>370</v>
      </c>
      <c r="T24" s="49">
        <v>648</v>
      </c>
      <c r="U24" s="26">
        <v>145</v>
      </c>
      <c r="V24" s="50">
        <v>338</v>
      </c>
      <c r="W24" s="22">
        <v>0</v>
      </c>
      <c r="X24" s="51">
        <v>118</v>
      </c>
      <c r="Y24" s="53">
        <v>274</v>
      </c>
      <c r="Z24" s="21">
        <v>624</v>
      </c>
      <c r="AA24" s="34">
        <v>880</v>
      </c>
      <c r="AC24" s="16">
        <v>45</v>
      </c>
      <c r="AD24" s="20">
        <v>144</v>
      </c>
      <c r="AE24" s="47">
        <v>51</v>
      </c>
      <c r="AF24" s="21">
        <v>249</v>
      </c>
      <c r="AG24" s="48">
        <v>400</v>
      </c>
      <c r="AH24" s="49">
        <v>700</v>
      </c>
      <c r="AI24" s="26">
        <v>225</v>
      </c>
      <c r="AJ24" s="50">
        <v>422</v>
      </c>
      <c r="AK24" s="22">
        <v>8</v>
      </c>
      <c r="AL24" s="51">
        <v>143</v>
      </c>
      <c r="AM24" s="53">
        <v>199</v>
      </c>
      <c r="AN24" s="21">
        <v>674</v>
      </c>
      <c r="AR24" s="16">
        <v>66</v>
      </c>
      <c r="AS24" s="47">
        <v>44</v>
      </c>
      <c r="AT24" s="22">
        <v>16</v>
      </c>
      <c r="AU24" s="22">
        <v>6</v>
      </c>
      <c r="AV24" s="53">
        <v>815</v>
      </c>
      <c r="AW24" s="21">
        <v>728</v>
      </c>
    </row>
    <row r="25" spans="1:1023" ht="15">
      <c r="A25" s="2" t="s">
        <v>24</v>
      </c>
      <c r="B25" s="16"/>
      <c r="C25" s="20">
        <v>1401</v>
      </c>
      <c r="D25" s="47">
        <v>311</v>
      </c>
      <c r="E25" s="21">
        <v>317</v>
      </c>
      <c r="F25" s="48">
        <v>988</v>
      </c>
      <c r="G25" s="49">
        <v>1215</v>
      </c>
      <c r="H25" s="26">
        <v>296</v>
      </c>
      <c r="I25" s="50">
        <v>1188</v>
      </c>
      <c r="J25" s="22">
        <v>2076</v>
      </c>
      <c r="K25" s="51">
        <v>264</v>
      </c>
      <c r="L25" s="52">
        <v>2805</v>
      </c>
      <c r="M25" s="21">
        <v>2251</v>
      </c>
      <c r="O25" s="16">
        <v>2063</v>
      </c>
      <c r="P25" s="20">
        <v>1347</v>
      </c>
      <c r="Q25" s="47">
        <v>262</v>
      </c>
      <c r="R25" s="21">
        <v>268</v>
      </c>
      <c r="S25" s="48">
        <v>938</v>
      </c>
      <c r="T25" s="49">
        <v>1165</v>
      </c>
      <c r="U25" s="26">
        <v>246</v>
      </c>
      <c r="V25" s="50">
        <v>1068</v>
      </c>
      <c r="W25" s="22">
        <v>2022</v>
      </c>
      <c r="X25" s="51">
        <v>214</v>
      </c>
      <c r="Y25" s="53">
        <v>2752</v>
      </c>
      <c r="Z25" s="21">
        <v>2199</v>
      </c>
      <c r="AA25" s="34">
        <v>2206</v>
      </c>
      <c r="AC25" s="16">
        <v>1996</v>
      </c>
      <c r="AD25" s="20">
        <v>1238</v>
      </c>
      <c r="AE25" s="47">
        <v>339</v>
      </c>
      <c r="AF25" s="21">
        <v>296</v>
      </c>
      <c r="AG25" s="48">
        <v>1031</v>
      </c>
      <c r="AH25" s="49">
        <v>1206</v>
      </c>
      <c r="AI25" s="26">
        <v>271</v>
      </c>
      <c r="AJ25" s="50">
        <v>1063</v>
      </c>
      <c r="AK25" s="22">
        <v>1960</v>
      </c>
      <c r="AL25" s="51">
        <v>181</v>
      </c>
      <c r="AM25" s="53">
        <v>2657</v>
      </c>
      <c r="AN25" s="21">
        <v>2143</v>
      </c>
      <c r="AR25" s="16">
        <v>2093</v>
      </c>
      <c r="AS25" s="47">
        <v>278</v>
      </c>
      <c r="AT25" s="22">
        <v>2036</v>
      </c>
      <c r="AU25" s="22">
        <v>2036</v>
      </c>
      <c r="AV25" s="53">
        <v>2765</v>
      </c>
      <c r="AW25" s="21">
        <v>2202</v>
      </c>
    </row>
    <row r="26" spans="1:1023" ht="15">
      <c r="A26" s="2" t="s">
        <v>25</v>
      </c>
      <c r="B26" s="16"/>
      <c r="C26" s="20">
        <v>1232</v>
      </c>
      <c r="D26" s="47">
        <v>291</v>
      </c>
      <c r="E26" s="21">
        <v>202</v>
      </c>
      <c r="F26" s="48">
        <v>586</v>
      </c>
      <c r="G26" s="49">
        <v>507</v>
      </c>
      <c r="H26" s="26">
        <v>203</v>
      </c>
      <c r="I26" s="50">
        <v>726</v>
      </c>
      <c r="J26" s="22">
        <v>1246</v>
      </c>
      <c r="K26" s="51">
        <v>153</v>
      </c>
      <c r="L26" s="52">
        <v>2190</v>
      </c>
      <c r="M26" s="21">
        <v>1566</v>
      </c>
      <c r="O26" s="16">
        <v>1749</v>
      </c>
      <c r="P26" s="20">
        <v>1180</v>
      </c>
      <c r="Q26" s="47">
        <v>241</v>
      </c>
      <c r="R26" s="21">
        <v>152</v>
      </c>
      <c r="S26" s="48">
        <v>536</v>
      </c>
      <c r="T26" s="49">
        <v>467</v>
      </c>
      <c r="U26" s="26">
        <v>153</v>
      </c>
      <c r="V26" s="50">
        <v>681</v>
      </c>
      <c r="W26" s="22">
        <v>1190</v>
      </c>
      <c r="X26" s="51">
        <v>103</v>
      </c>
      <c r="Y26" s="53">
        <v>2140</v>
      </c>
      <c r="Z26" s="21">
        <v>1515</v>
      </c>
      <c r="AA26" s="34">
        <v>1516</v>
      </c>
      <c r="AC26" s="16">
        <v>1704</v>
      </c>
      <c r="AD26" s="20">
        <v>1121</v>
      </c>
      <c r="AE26" s="47">
        <v>283</v>
      </c>
      <c r="AF26" s="21">
        <v>0</v>
      </c>
      <c r="AG26" s="48">
        <v>637</v>
      </c>
      <c r="AH26" s="49">
        <v>488</v>
      </c>
      <c r="AI26" s="26">
        <v>141</v>
      </c>
      <c r="AJ26" s="50">
        <v>650</v>
      </c>
      <c r="AK26" s="22">
        <v>1140</v>
      </c>
      <c r="AL26" s="51">
        <v>71</v>
      </c>
      <c r="AM26" s="53">
        <v>2081</v>
      </c>
      <c r="AN26" s="21">
        <v>1480</v>
      </c>
      <c r="AR26" s="16">
        <v>1760</v>
      </c>
      <c r="AS26" s="47">
        <v>229</v>
      </c>
      <c r="AT26" s="22">
        <v>1200</v>
      </c>
      <c r="AU26" s="22">
        <v>1200</v>
      </c>
      <c r="AV26" s="53">
        <v>2145</v>
      </c>
      <c r="AW26" s="21"/>
    </row>
    <row r="27" spans="1:1023" ht="15">
      <c r="A27" s="2" t="s">
        <v>26</v>
      </c>
      <c r="B27" s="16"/>
      <c r="C27" s="20">
        <v>9.3000000000000007</v>
      </c>
      <c r="D27" s="47">
        <v>3.6</v>
      </c>
      <c r="E27" s="21">
        <v>9.1999999999999993</v>
      </c>
      <c r="F27" s="48">
        <v>2.4</v>
      </c>
      <c r="G27" s="49">
        <v>2</v>
      </c>
      <c r="H27" s="26">
        <v>9.6999999999999993</v>
      </c>
      <c r="I27" s="50">
        <v>2.8</v>
      </c>
      <c r="J27" s="22">
        <v>2.2000000000000002</v>
      </c>
      <c r="K27" s="51">
        <v>9</v>
      </c>
      <c r="L27" s="52">
        <v>1.6</v>
      </c>
      <c r="M27" s="21">
        <v>2.5</v>
      </c>
      <c r="O27" s="16">
        <v>1.47</v>
      </c>
      <c r="P27" s="20">
        <v>5.4</v>
      </c>
      <c r="Q27" s="47">
        <v>4.34</v>
      </c>
      <c r="R27" s="21">
        <v>8.42</v>
      </c>
      <c r="S27" s="48">
        <v>2.35</v>
      </c>
      <c r="T27" s="49">
        <v>2.56</v>
      </c>
      <c r="U27" s="26">
        <v>9.6199999999999992</v>
      </c>
      <c r="V27" s="50">
        <v>2.5</v>
      </c>
      <c r="W27" s="22">
        <v>8.26</v>
      </c>
      <c r="X27" s="51">
        <v>8.5299999999999994</v>
      </c>
      <c r="Y27" s="53"/>
      <c r="Z27" s="21">
        <v>2.29</v>
      </c>
      <c r="AA27" s="34">
        <v>2.81</v>
      </c>
      <c r="AC27" s="16"/>
      <c r="AD27" s="20">
        <v>8.6</v>
      </c>
      <c r="AE27" s="47">
        <v>4.3</v>
      </c>
      <c r="AF27" s="21">
        <v>9.1</v>
      </c>
      <c r="AG27" s="48">
        <v>2.5</v>
      </c>
      <c r="AH27" s="49">
        <v>2.7</v>
      </c>
      <c r="AI27" s="26">
        <v>9.6999999999999993</v>
      </c>
      <c r="AJ27" s="50">
        <v>2.9</v>
      </c>
      <c r="AK27" s="22">
        <v>2.6</v>
      </c>
      <c r="AL27" s="51">
        <v>8.9</v>
      </c>
      <c r="AM27" s="53">
        <v>2.1</v>
      </c>
      <c r="AN27" s="21">
        <v>3.2</v>
      </c>
      <c r="AR27" s="16">
        <v>2.4</v>
      </c>
      <c r="AS27" s="47">
        <v>4.2</v>
      </c>
      <c r="AT27" s="22"/>
      <c r="AU27" s="22">
        <v>2.1</v>
      </c>
      <c r="AV27" s="53">
        <v>1.9</v>
      </c>
      <c r="AW27" s="21"/>
    </row>
    <row r="28" spans="1:1023" ht="15">
      <c r="A28" s="2" t="s">
        <v>27</v>
      </c>
      <c r="B28" s="16"/>
      <c r="C28" s="20">
        <v>29.7</v>
      </c>
      <c r="D28" s="47">
        <v>15</v>
      </c>
      <c r="E28" s="21"/>
      <c r="F28" s="48">
        <v>5.9</v>
      </c>
      <c r="G28" s="49">
        <v>10.8</v>
      </c>
      <c r="H28" s="26"/>
      <c r="I28" s="50">
        <v>8.6999999999999993</v>
      </c>
      <c r="J28" s="22">
        <v>12</v>
      </c>
      <c r="K28" s="51"/>
      <c r="L28" s="52">
        <v>16.8</v>
      </c>
      <c r="M28" s="21">
        <v>14.7</v>
      </c>
      <c r="O28" s="16">
        <v>5.12</v>
      </c>
      <c r="P28" s="20">
        <v>29.28</v>
      </c>
      <c r="Q28" s="47">
        <v>7.93</v>
      </c>
      <c r="R28" s="21">
        <v>14.74</v>
      </c>
      <c r="S28" s="48">
        <v>6.35</v>
      </c>
      <c r="T28" s="49">
        <v>6.29</v>
      </c>
      <c r="U28" s="26">
        <v>16.75</v>
      </c>
      <c r="V28" s="50">
        <v>6.7</v>
      </c>
      <c r="W28" s="22">
        <v>8.26</v>
      </c>
      <c r="X28" s="51">
        <v>14.02</v>
      </c>
      <c r="Y28" s="53"/>
      <c r="Z28" s="21">
        <v>7.69</v>
      </c>
      <c r="AA28" s="34">
        <v>6.38</v>
      </c>
      <c r="AC28" s="16"/>
      <c r="AD28" s="20"/>
      <c r="AE28" s="47"/>
      <c r="AF28" s="21"/>
      <c r="AG28" s="48"/>
      <c r="AH28" s="49"/>
      <c r="AI28" s="26"/>
      <c r="AJ28" s="50"/>
      <c r="AK28" s="22"/>
      <c r="AL28" s="51"/>
      <c r="AM28" s="53"/>
      <c r="AN28" s="21"/>
      <c r="AR28" s="16"/>
      <c r="AS28" s="47">
        <v>7</v>
      </c>
      <c r="AT28" s="22"/>
      <c r="AU28" s="22">
        <v>6.5</v>
      </c>
      <c r="AV28" s="53"/>
      <c r="AW28" s="21"/>
    </row>
    <row r="29" spans="1:1023" ht="15">
      <c r="A29" s="2" t="s">
        <v>28</v>
      </c>
      <c r="B29" s="16"/>
      <c r="C29" s="20"/>
      <c r="D29" s="47">
        <v>16.47</v>
      </c>
      <c r="E29" s="21">
        <v>6.29</v>
      </c>
      <c r="F29" s="48">
        <v>25.04</v>
      </c>
      <c r="G29" s="49">
        <v>30.1</v>
      </c>
      <c r="H29" s="26">
        <v>6.09</v>
      </c>
      <c r="I29" s="50">
        <v>21.34</v>
      </c>
      <c r="J29" s="22">
        <v>27.27</v>
      </c>
      <c r="K29" s="51">
        <v>6.41</v>
      </c>
      <c r="L29" s="52">
        <v>38.33</v>
      </c>
      <c r="M29" s="21">
        <v>23.48</v>
      </c>
      <c r="O29" s="16">
        <v>40.44</v>
      </c>
      <c r="P29" s="20">
        <v>11.08</v>
      </c>
      <c r="Q29" s="47">
        <v>17.04</v>
      </c>
      <c r="R29" s="21">
        <v>7.07</v>
      </c>
      <c r="S29" s="48">
        <v>31.02</v>
      </c>
      <c r="T29" s="49">
        <v>37.450000000000003</v>
      </c>
      <c r="U29" s="26">
        <v>6.23</v>
      </c>
      <c r="V29" s="50"/>
      <c r="W29" s="22">
        <v>30.1</v>
      </c>
      <c r="X29" s="51">
        <v>7.01</v>
      </c>
      <c r="Y29" s="53"/>
      <c r="Z29" s="21">
        <v>26.14</v>
      </c>
      <c r="AA29" s="34">
        <v>21.19</v>
      </c>
      <c r="AC29" s="16"/>
      <c r="AD29" s="20"/>
      <c r="AE29" s="47"/>
      <c r="AF29" s="21"/>
      <c r="AG29" s="48"/>
      <c r="AH29" s="49"/>
      <c r="AI29" s="26"/>
      <c r="AJ29" s="50"/>
      <c r="AK29" s="22"/>
      <c r="AL29" s="51"/>
      <c r="AM29" s="53"/>
      <c r="AN29" s="21"/>
      <c r="AR29" s="16"/>
      <c r="AS29" s="47">
        <v>8.3699999999999992</v>
      </c>
      <c r="AT29" s="22"/>
      <c r="AU29" s="22"/>
      <c r="AV29" s="53"/>
      <c r="AW29" s="21"/>
    </row>
    <row r="30" spans="1:1023" ht="15">
      <c r="A30" s="27" t="s">
        <v>29</v>
      </c>
      <c r="B30" s="29"/>
      <c r="C30" s="33" t="s">
        <v>32</v>
      </c>
      <c r="D30" s="54" t="s">
        <v>31</v>
      </c>
      <c r="E30" s="34" t="s">
        <v>30</v>
      </c>
      <c r="F30" s="55" t="s">
        <v>31</v>
      </c>
      <c r="G30" s="56" t="s">
        <v>31</v>
      </c>
      <c r="H30" s="28" t="s">
        <v>30</v>
      </c>
      <c r="I30" s="57" t="s">
        <v>31</v>
      </c>
      <c r="J30" s="35" t="s">
        <v>31</v>
      </c>
      <c r="K30" s="58" t="s">
        <v>30</v>
      </c>
      <c r="L30" s="59" t="s">
        <v>31</v>
      </c>
      <c r="M30" s="34" t="s">
        <v>31</v>
      </c>
      <c r="N30" s="1"/>
      <c r="O30" s="29" t="s">
        <v>31</v>
      </c>
      <c r="P30" s="33" t="s">
        <v>32</v>
      </c>
      <c r="Q30" s="54" t="s">
        <v>31</v>
      </c>
      <c r="R30" s="34" t="s">
        <v>30</v>
      </c>
      <c r="S30" s="55" t="s">
        <v>31</v>
      </c>
      <c r="T30" s="56" t="s">
        <v>31</v>
      </c>
      <c r="U30" s="28" t="s">
        <v>30</v>
      </c>
      <c r="V30" s="57" t="s">
        <v>31</v>
      </c>
      <c r="W30" s="35" t="s">
        <v>31</v>
      </c>
      <c r="X30" s="58" t="s">
        <v>30</v>
      </c>
      <c r="Y30" s="60" t="s">
        <v>31</v>
      </c>
      <c r="Z30" s="34" t="s">
        <v>31</v>
      </c>
      <c r="AA30" s="34" t="s">
        <v>31</v>
      </c>
      <c r="AB30" s="1"/>
      <c r="AC30" s="29" t="s">
        <v>31</v>
      </c>
      <c r="AD30" s="33" t="s">
        <v>32</v>
      </c>
      <c r="AE30" s="54" t="s">
        <v>31</v>
      </c>
      <c r="AF30" s="34" t="s">
        <v>30</v>
      </c>
      <c r="AG30" s="55" t="s">
        <v>31</v>
      </c>
      <c r="AH30" s="56" t="s">
        <v>31</v>
      </c>
      <c r="AI30" s="28" t="s">
        <v>30</v>
      </c>
      <c r="AJ30" s="57" t="s">
        <v>31</v>
      </c>
      <c r="AK30" s="35" t="s">
        <v>31</v>
      </c>
      <c r="AL30" s="58" t="s">
        <v>30</v>
      </c>
      <c r="AM30" s="60" t="s">
        <v>31</v>
      </c>
      <c r="AN30" s="34" t="s">
        <v>31</v>
      </c>
      <c r="AO30" s="1"/>
      <c r="AP30" s="1"/>
      <c r="AQ30" s="1"/>
      <c r="AR30" s="29" t="s">
        <v>31</v>
      </c>
      <c r="AS30" s="54" t="s">
        <v>31</v>
      </c>
      <c r="AT30" s="35" t="s">
        <v>31</v>
      </c>
      <c r="AU30" s="35" t="s">
        <v>31</v>
      </c>
      <c r="AV30" s="60" t="s">
        <v>31</v>
      </c>
      <c r="AW30" s="34" t="s">
        <v>31</v>
      </c>
    </row>
    <row r="31" spans="1:1023" ht="15">
      <c r="A31" s="6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25"/>
      <c r="AS31" s="25"/>
      <c r="AT31" s="25"/>
      <c r="AU31" s="25"/>
      <c r="AV31" s="25"/>
      <c r="AW31" s="25"/>
    </row>
    <row r="32" spans="1:1023" ht="15">
      <c r="A32" s="61"/>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60" ht="15">
      <c r="A33" s="61"/>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60" ht="15">
      <c r="A34" s="6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60" ht="15">
      <c r="A35" s="2" t="s">
        <v>0</v>
      </c>
      <c r="B35" s="2" t="s">
        <v>1</v>
      </c>
      <c r="C35" s="2"/>
      <c r="D35" s="2"/>
      <c r="E35" s="2"/>
      <c r="F35" s="38"/>
      <c r="G35" s="38"/>
      <c r="H35" s="38"/>
      <c r="I35" s="38"/>
      <c r="J35" s="38"/>
      <c r="K35" s="38"/>
      <c r="L35" s="38"/>
      <c r="M35" s="38"/>
      <c r="N35" s="38"/>
      <c r="O35" s="2" t="s">
        <v>2</v>
      </c>
      <c r="P35" s="2"/>
      <c r="Q35" s="2"/>
      <c r="R35" s="38"/>
      <c r="S35" s="38"/>
      <c r="T35" s="38"/>
      <c r="U35" s="38"/>
      <c r="V35" s="38"/>
      <c r="W35" s="38"/>
      <c r="X35" s="38"/>
      <c r="Y35" s="38"/>
      <c r="Z35" s="38"/>
      <c r="AA35" s="38"/>
      <c r="AB35" s="38"/>
      <c r="AC35" s="2" t="s">
        <v>3</v>
      </c>
      <c r="AD35" s="2"/>
      <c r="AE35" s="38"/>
      <c r="AF35" s="38"/>
      <c r="AG35" s="38"/>
      <c r="AH35" s="38"/>
      <c r="AI35" s="38"/>
      <c r="AJ35" s="38"/>
      <c r="AK35" s="38"/>
      <c r="AL35" s="38"/>
      <c r="AM35" s="38"/>
      <c r="AN35" s="38"/>
      <c r="AO35" s="38"/>
      <c r="AP35" s="14" t="s">
        <v>4</v>
      </c>
      <c r="AQ35" s="38"/>
      <c r="AR35" s="39"/>
      <c r="AS35" s="38"/>
      <c r="AT35" s="38"/>
      <c r="AU35" s="2" t="s">
        <v>5</v>
      </c>
      <c r="AV35" s="38"/>
      <c r="AW35" s="38"/>
      <c r="AX35" s="38"/>
      <c r="AY35" s="38"/>
      <c r="AZ35" s="38"/>
      <c r="BC35" s="2" t="s">
        <v>49</v>
      </c>
      <c r="BD35" s="38"/>
      <c r="BE35" s="38"/>
      <c r="BF35" s="38"/>
      <c r="BG35" s="38"/>
      <c r="BH35" s="38"/>
    </row>
    <row r="36" spans="1:60" ht="15">
      <c r="A36" s="3" t="s">
        <v>6</v>
      </c>
      <c r="B36" s="29"/>
      <c r="C36" s="9" t="s">
        <v>50</v>
      </c>
      <c r="D36" s="54"/>
      <c r="E36" s="34"/>
      <c r="F36" s="41" t="s">
        <v>51</v>
      </c>
      <c r="G36" s="42" t="s">
        <v>52</v>
      </c>
      <c r="H36" s="4" t="s">
        <v>53</v>
      </c>
      <c r="I36" s="43" t="s">
        <v>54</v>
      </c>
      <c r="J36" s="35"/>
      <c r="K36" s="58"/>
      <c r="L36" s="45" t="s">
        <v>55</v>
      </c>
      <c r="M36" s="10" t="s">
        <v>56</v>
      </c>
      <c r="N36" s="1"/>
      <c r="O36" s="29"/>
      <c r="P36" s="33"/>
      <c r="Q36" s="54"/>
      <c r="R36" s="10" t="s">
        <v>57</v>
      </c>
      <c r="S36" s="55"/>
      <c r="T36" s="42" t="s">
        <v>52</v>
      </c>
      <c r="U36" s="4" t="s">
        <v>53</v>
      </c>
      <c r="V36" s="43" t="s">
        <v>54</v>
      </c>
      <c r="W36" s="35"/>
      <c r="X36" s="58"/>
      <c r="Y36" s="60"/>
      <c r="Z36" s="10" t="s">
        <v>56</v>
      </c>
      <c r="AA36" s="38"/>
      <c r="AB36" s="1"/>
      <c r="AC36" s="5" t="s">
        <v>58</v>
      </c>
      <c r="AD36" s="9" t="s">
        <v>50</v>
      </c>
      <c r="AE36" s="40" t="s">
        <v>59</v>
      </c>
      <c r="AF36" s="10" t="s">
        <v>57</v>
      </c>
      <c r="AG36" s="41" t="s">
        <v>51</v>
      </c>
      <c r="AH36" s="42" t="s">
        <v>52</v>
      </c>
      <c r="AI36" s="4" t="s">
        <v>53</v>
      </c>
      <c r="AJ36" s="57"/>
      <c r="AK36" s="35"/>
      <c r="AL36" s="44" t="s">
        <v>60</v>
      </c>
      <c r="AM36" s="60"/>
      <c r="AN36" s="10" t="s">
        <v>56</v>
      </c>
      <c r="AO36" s="1"/>
      <c r="AP36" s="10" t="s">
        <v>57</v>
      </c>
      <c r="AQ36" s="42" t="s">
        <v>52</v>
      </c>
      <c r="AR36" s="44" t="s">
        <v>60</v>
      </c>
      <c r="AS36" s="45" t="s">
        <v>55</v>
      </c>
      <c r="AT36" s="14"/>
      <c r="AU36" s="5" t="s">
        <v>58</v>
      </c>
      <c r="AV36" s="9" t="s">
        <v>50</v>
      </c>
      <c r="AW36" s="4" t="s">
        <v>53</v>
      </c>
      <c r="AX36" s="43" t="s">
        <v>54</v>
      </c>
      <c r="AY36" s="11" t="s">
        <v>61</v>
      </c>
      <c r="AZ36" s="44" t="s">
        <v>60</v>
      </c>
      <c r="BC36" s="5" t="s">
        <v>58</v>
      </c>
      <c r="BD36" s="9" t="s">
        <v>50</v>
      </c>
      <c r="BE36" s="4" t="s">
        <v>53</v>
      </c>
      <c r="BF36" s="43" t="s">
        <v>54</v>
      </c>
      <c r="BG36" s="11" t="s">
        <v>61</v>
      </c>
      <c r="BH36" s="44" t="s">
        <v>60</v>
      </c>
    </row>
    <row r="37" spans="1:60" ht="15">
      <c r="A37" s="2" t="s">
        <v>19</v>
      </c>
      <c r="B37" s="29"/>
      <c r="C37" s="33">
        <v>9.4499999999999993</v>
      </c>
      <c r="D37" s="54"/>
      <c r="E37" s="34"/>
      <c r="F37" s="55">
        <v>11.19</v>
      </c>
      <c r="G37" s="56">
        <v>11.4</v>
      </c>
      <c r="H37" s="28">
        <v>16.98</v>
      </c>
      <c r="I37" s="57">
        <v>16.989999999999998</v>
      </c>
      <c r="J37" s="35"/>
      <c r="K37" s="58"/>
      <c r="L37" s="59">
        <v>12.06</v>
      </c>
      <c r="M37" s="34">
        <v>11.73</v>
      </c>
      <c r="N37" s="1"/>
      <c r="O37" s="29"/>
      <c r="P37" s="33"/>
      <c r="Q37" s="54"/>
      <c r="R37" s="34">
        <v>35.17</v>
      </c>
      <c r="S37" s="55"/>
      <c r="T37" s="56">
        <v>11.37</v>
      </c>
      <c r="U37" s="28">
        <v>14.21</v>
      </c>
      <c r="V37" s="57">
        <v>15.03</v>
      </c>
      <c r="W37" s="35"/>
      <c r="X37" s="58"/>
      <c r="Y37" s="60"/>
      <c r="Z37" s="34">
        <v>10.73</v>
      </c>
      <c r="AA37" s="38"/>
      <c r="AB37" s="1"/>
      <c r="AC37" s="29">
        <v>15.84</v>
      </c>
      <c r="AD37" s="33">
        <v>9.27</v>
      </c>
      <c r="AE37" s="54"/>
      <c r="AF37" s="34">
        <v>35.799999999999997</v>
      </c>
      <c r="AG37" s="55">
        <v>11.51</v>
      </c>
      <c r="AH37" s="56">
        <v>11.59</v>
      </c>
      <c r="AI37" s="28"/>
      <c r="AJ37" s="57"/>
      <c r="AK37" s="35"/>
      <c r="AL37" s="58">
        <v>10.67</v>
      </c>
      <c r="AM37" s="60"/>
      <c r="AN37" s="34">
        <v>11.49</v>
      </c>
      <c r="AO37" s="1"/>
      <c r="AP37" s="34">
        <v>34.6</v>
      </c>
      <c r="AQ37" s="56">
        <v>11.5</v>
      </c>
      <c r="AR37" s="58">
        <v>9.9</v>
      </c>
      <c r="AS37" s="59">
        <v>12.1</v>
      </c>
      <c r="AT37" s="38"/>
      <c r="AU37" s="29"/>
      <c r="AV37" s="33">
        <v>9.64</v>
      </c>
      <c r="AW37" s="28">
        <v>17.64</v>
      </c>
      <c r="AX37" s="57">
        <v>16.420000000000002</v>
      </c>
      <c r="AY37" s="35">
        <v>3.31</v>
      </c>
      <c r="AZ37" s="58">
        <v>11.16</v>
      </c>
      <c r="BC37" s="29"/>
      <c r="BD37" s="33">
        <v>9.64</v>
      </c>
      <c r="BE37" s="28">
        <v>17.64</v>
      </c>
      <c r="BF37" s="57">
        <v>16.420000000000002</v>
      </c>
      <c r="BG37" s="35">
        <v>2.8</v>
      </c>
      <c r="BH37" s="58">
        <v>11.16</v>
      </c>
    </row>
    <row r="38" spans="1:60" ht="15">
      <c r="A38" s="2" t="s">
        <v>20</v>
      </c>
      <c r="B38" s="29"/>
      <c r="C38" s="33">
        <v>3.29</v>
      </c>
      <c r="D38" s="54"/>
      <c r="E38" s="34"/>
      <c r="F38" s="55">
        <v>1.1499999999999999</v>
      </c>
      <c r="G38" s="56">
        <v>1.0900000000000001</v>
      </c>
      <c r="H38" s="28">
        <v>8.59</v>
      </c>
      <c r="I38" s="57">
        <v>7.15</v>
      </c>
      <c r="J38" s="35"/>
      <c r="K38" s="58"/>
      <c r="L38" s="59">
        <v>1.1299999999999999</v>
      </c>
      <c r="M38" s="34">
        <v>4.0999999999999996</v>
      </c>
      <c r="N38" s="1"/>
      <c r="O38" s="29"/>
      <c r="P38" s="33"/>
      <c r="Q38" s="54"/>
      <c r="R38" s="34">
        <v>4.03</v>
      </c>
      <c r="S38" s="55"/>
      <c r="T38" s="56">
        <v>1.1299999999999999</v>
      </c>
      <c r="U38" s="28">
        <v>8.5500000000000007</v>
      </c>
      <c r="V38" s="57">
        <v>7.11</v>
      </c>
      <c r="W38" s="35"/>
      <c r="X38" s="58"/>
      <c r="Y38" s="60"/>
      <c r="Z38" s="34">
        <v>4.07</v>
      </c>
      <c r="AA38" s="38"/>
      <c r="AB38" s="1"/>
      <c r="AC38" s="29">
        <v>0</v>
      </c>
      <c r="AD38" s="33">
        <v>3.28</v>
      </c>
      <c r="AE38" s="54"/>
      <c r="AF38" s="34">
        <v>4.04</v>
      </c>
      <c r="AG38" s="55">
        <v>1.18</v>
      </c>
      <c r="AH38" s="56">
        <v>1.1299999999999999</v>
      </c>
      <c r="AI38" s="28"/>
      <c r="AJ38" s="57"/>
      <c r="AK38" s="35"/>
      <c r="AL38" s="58">
        <v>5.54</v>
      </c>
      <c r="AM38" s="60"/>
      <c r="AN38" s="34">
        <v>4.08</v>
      </c>
      <c r="AO38" s="1"/>
      <c r="AP38" s="34"/>
      <c r="AQ38" s="56">
        <v>1.08</v>
      </c>
      <c r="AR38" s="58">
        <v>5.55</v>
      </c>
      <c r="AS38" s="59">
        <v>1.1599999999999999</v>
      </c>
      <c r="AT38" s="38"/>
      <c r="AU38" s="29"/>
      <c r="AV38" s="33">
        <v>3.31</v>
      </c>
      <c r="AW38" s="28">
        <v>8.56</v>
      </c>
      <c r="AX38" s="57">
        <v>7.09</v>
      </c>
      <c r="AY38" s="35">
        <v>1.37</v>
      </c>
      <c r="AZ38" s="58">
        <v>5.58</v>
      </c>
      <c r="BC38" s="29"/>
      <c r="BD38" s="33">
        <v>3.31</v>
      </c>
      <c r="BE38" s="28">
        <v>8.5500000000000007</v>
      </c>
      <c r="BF38" s="57">
        <v>7.09</v>
      </c>
      <c r="BG38" s="35">
        <v>1.37</v>
      </c>
      <c r="BH38" s="58">
        <v>5.58</v>
      </c>
    </row>
    <row r="39" spans="1:60" ht="15">
      <c r="A39" s="2" t="s">
        <v>21</v>
      </c>
      <c r="B39" s="29"/>
      <c r="C39" s="33"/>
      <c r="D39" s="54"/>
      <c r="E39" s="34"/>
      <c r="F39" s="55"/>
      <c r="G39" s="56"/>
      <c r="H39" s="28"/>
      <c r="I39" s="57"/>
      <c r="J39" s="35"/>
      <c r="K39" s="58"/>
      <c r="L39" s="59"/>
      <c r="M39" s="34"/>
      <c r="N39" s="1"/>
      <c r="O39" s="29"/>
      <c r="P39" s="33"/>
      <c r="Q39" s="54"/>
      <c r="R39" s="34">
        <v>3.1</v>
      </c>
      <c r="S39" s="55"/>
      <c r="T39" s="56">
        <v>1.0900000000000001</v>
      </c>
      <c r="U39" s="28">
        <v>6.08</v>
      </c>
      <c r="V39" s="57">
        <v>4.43</v>
      </c>
      <c r="W39" s="35"/>
      <c r="X39" s="58"/>
      <c r="Y39" s="60"/>
      <c r="Z39" s="34">
        <v>3.09</v>
      </c>
      <c r="AA39" s="38"/>
      <c r="AB39" s="1"/>
      <c r="AC39" s="29"/>
      <c r="AD39" s="33">
        <v>2.58</v>
      </c>
      <c r="AE39" s="54"/>
      <c r="AF39" s="34">
        <v>3.16</v>
      </c>
      <c r="AG39" s="55">
        <v>1.18</v>
      </c>
      <c r="AH39" s="56">
        <v>1.1000000000000001</v>
      </c>
      <c r="AI39" s="28"/>
      <c r="AJ39" s="57"/>
      <c r="AK39" s="35"/>
      <c r="AL39" s="58">
        <v>4.32</v>
      </c>
      <c r="AM39" s="60"/>
      <c r="AN39" s="34">
        <v>3.25</v>
      </c>
      <c r="AO39" s="1"/>
      <c r="AP39" s="34">
        <v>3.04</v>
      </c>
      <c r="AQ39" s="56"/>
      <c r="AR39" s="58"/>
      <c r="AS39" s="59"/>
      <c r="AT39" s="38"/>
      <c r="AU39" s="29"/>
      <c r="AV39" s="33"/>
      <c r="AW39" s="28"/>
      <c r="AX39" s="57"/>
      <c r="AY39" s="35"/>
      <c r="AZ39" s="58"/>
      <c r="BC39" s="29"/>
      <c r="BD39" s="33">
        <v>2.54</v>
      </c>
      <c r="BE39" s="28">
        <v>6.17</v>
      </c>
      <c r="BF39" s="57">
        <v>4.54</v>
      </c>
      <c r="BG39" s="35"/>
      <c r="BH39" s="58">
        <v>3.58</v>
      </c>
    </row>
    <row r="40" spans="1:60" ht="15">
      <c r="A40" s="2" t="s">
        <v>22</v>
      </c>
      <c r="B40" s="29"/>
      <c r="C40" s="33">
        <v>819</v>
      </c>
      <c r="D40" s="54"/>
      <c r="E40" s="34"/>
      <c r="F40" s="55">
        <v>58</v>
      </c>
      <c r="G40" s="56">
        <v>25</v>
      </c>
      <c r="H40" s="28">
        <v>816</v>
      </c>
      <c r="I40" s="57">
        <v>993</v>
      </c>
      <c r="J40" s="35"/>
      <c r="K40" s="58"/>
      <c r="L40" s="59">
        <v>24</v>
      </c>
      <c r="M40" s="34">
        <v>711</v>
      </c>
      <c r="N40" s="1"/>
      <c r="O40" s="29"/>
      <c r="P40" s="33"/>
      <c r="Q40" s="54"/>
      <c r="R40" s="34">
        <v>511</v>
      </c>
      <c r="S40" s="55"/>
      <c r="T40" s="56">
        <v>26</v>
      </c>
      <c r="U40" s="28">
        <v>792</v>
      </c>
      <c r="V40" s="57">
        <v>989</v>
      </c>
      <c r="W40" s="35"/>
      <c r="X40" s="58"/>
      <c r="Y40" s="60"/>
      <c r="Z40" s="34">
        <v>705</v>
      </c>
      <c r="AA40" s="38"/>
      <c r="AB40" s="1"/>
      <c r="AC40" s="29">
        <v>870</v>
      </c>
      <c r="AD40" s="33">
        <v>810</v>
      </c>
      <c r="AE40" s="54"/>
      <c r="AF40" s="34">
        <v>470</v>
      </c>
      <c r="AG40" s="55">
        <v>146</v>
      </c>
      <c r="AH40" s="56">
        <v>73</v>
      </c>
      <c r="AI40" s="28">
        <v>856</v>
      </c>
      <c r="AJ40" s="57"/>
      <c r="AK40" s="35"/>
      <c r="AL40" s="58">
        <v>759</v>
      </c>
      <c r="AM40" s="60"/>
      <c r="AN40" s="34">
        <v>729</v>
      </c>
      <c r="AO40" s="1"/>
      <c r="AP40" s="34">
        <v>352</v>
      </c>
      <c r="AQ40" s="56">
        <v>25</v>
      </c>
      <c r="AR40" s="58">
        <v>833</v>
      </c>
      <c r="AS40" s="59">
        <v>30</v>
      </c>
      <c r="AT40" s="38"/>
      <c r="AU40" s="29"/>
      <c r="AV40" s="33">
        <v>830</v>
      </c>
      <c r="AW40" s="28">
        <v>1031</v>
      </c>
      <c r="AX40" s="57">
        <v>1193</v>
      </c>
      <c r="AY40" s="35">
        <v>439</v>
      </c>
      <c r="AZ40" s="58">
        <v>833</v>
      </c>
      <c r="BC40" s="29"/>
      <c r="BD40" s="33">
        <v>879</v>
      </c>
      <c r="BE40" s="28">
        <v>881</v>
      </c>
      <c r="BF40" s="57">
        <v>961</v>
      </c>
      <c r="BG40" s="35">
        <v>441</v>
      </c>
      <c r="BH40" s="58">
        <v>729</v>
      </c>
    </row>
    <row r="41" spans="1:60" ht="15">
      <c r="A41" s="2" t="s">
        <v>23</v>
      </c>
      <c r="B41" s="29"/>
      <c r="C41" s="33">
        <v>6</v>
      </c>
      <c r="D41" s="54"/>
      <c r="E41" s="34"/>
      <c r="F41" s="55">
        <v>90</v>
      </c>
      <c r="G41" s="56">
        <v>21</v>
      </c>
      <c r="H41" s="28">
        <v>778</v>
      </c>
      <c r="I41" s="57">
        <v>958</v>
      </c>
      <c r="J41" s="35"/>
      <c r="K41" s="58"/>
      <c r="L41" s="59">
        <v>21</v>
      </c>
      <c r="M41" s="34">
        <v>677</v>
      </c>
      <c r="N41" s="1"/>
      <c r="O41" s="29"/>
      <c r="P41" s="33"/>
      <c r="Q41" s="54"/>
      <c r="R41" s="34">
        <v>509</v>
      </c>
      <c r="S41" s="55"/>
      <c r="T41" s="56">
        <v>27</v>
      </c>
      <c r="U41" s="28">
        <v>744</v>
      </c>
      <c r="V41" s="57">
        <v>947</v>
      </c>
      <c r="W41" s="35"/>
      <c r="X41" s="58"/>
      <c r="Y41" s="60"/>
      <c r="Z41" s="34">
        <v>691</v>
      </c>
      <c r="AA41" s="38"/>
      <c r="AB41" s="1"/>
      <c r="AC41" s="29">
        <v>2065</v>
      </c>
      <c r="AD41" s="33">
        <v>8</v>
      </c>
      <c r="AE41" s="54"/>
      <c r="AF41" s="34">
        <v>470</v>
      </c>
      <c r="AG41" s="55">
        <v>146</v>
      </c>
      <c r="AH41" s="56">
        <v>73</v>
      </c>
      <c r="AI41" s="28"/>
      <c r="AJ41" s="57"/>
      <c r="AK41" s="35"/>
      <c r="AL41" s="58">
        <v>645</v>
      </c>
      <c r="AM41" s="60"/>
      <c r="AN41" s="34">
        <v>729</v>
      </c>
      <c r="AO41" s="1"/>
      <c r="AP41" s="34"/>
      <c r="AQ41" s="56"/>
      <c r="AR41" s="58"/>
      <c r="AS41" s="59"/>
      <c r="AT41" s="38"/>
      <c r="AU41" s="29"/>
      <c r="AV41" s="33">
        <v>32</v>
      </c>
      <c r="AW41" s="28">
        <v>1030</v>
      </c>
      <c r="AX41" s="57">
        <v>1221</v>
      </c>
      <c r="AY41" s="35">
        <v>43</v>
      </c>
      <c r="AZ41" s="58">
        <v>711</v>
      </c>
      <c r="BC41" s="29"/>
      <c r="BD41" s="33">
        <v>64</v>
      </c>
      <c r="BE41" s="28">
        <v>875</v>
      </c>
      <c r="BF41" s="57">
        <v>960</v>
      </c>
      <c r="BG41" s="35">
        <v>22</v>
      </c>
      <c r="BH41" s="58">
        <v>611</v>
      </c>
    </row>
    <row r="42" spans="1:60" ht="15">
      <c r="A42" s="2" t="s">
        <v>24</v>
      </c>
      <c r="B42" s="29"/>
      <c r="C42" s="33">
        <v>2001</v>
      </c>
      <c r="D42" s="54"/>
      <c r="E42" s="34"/>
      <c r="F42" s="55">
        <v>250</v>
      </c>
      <c r="G42" s="56">
        <v>1266</v>
      </c>
      <c r="H42" s="28">
        <v>2477</v>
      </c>
      <c r="I42" s="57">
        <v>2645</v>
      </c>
      <c r="J42" s="35"/>
      <c r="K42" s="58"/>
      <c r="L42" s="59">
        <v>1272</v>
      </c>
      <c r="M42" s="34">
        <v>2416</v>
      </c>
      <c r="N42" s="1"/>
      <c r="O42" s="29"/>
      <c r="P42" s="33"/>
      <c r="Q42" s="54"/>
      <c r="R42" s="34">
        <v>1404</v>
      </c>
      <c r="S42" s="55"/>
      <c r="T42" s="56">
        <v>1215</v>
      </c>
      <c r="U42" s="28">
        <v>2425</v>
      </c>
      <c r="V42" s="57">
        <v>2593</v>
      </c>
      <c r="W42" s="35"/>
      <c r="X42" s="58"/>
      <c r="Y42" s="60"/>
      <c r="Z42" s="34">
        <v>2364</v>
      </c>
      <c r="AA42" s="38"/>
      <c r="AB42" s="1"/>
      <c r="AC42" s="29">
        <v>2778</v>
      </c>
      <c r="AD42" s="33">
        <v>1898</v>
      </c>
      <c r="AE42" s="54">
        <v>2703</v>
      </c>
      <c r="AF42" s="34">
        <v>1409</v>
      </c>
      <c r="AG42" s="55">
        <v>186</v>
      </c>
      <c r="AH42" s="56">
        <v>1214</v>
      </c>
      <c r="AI42" s="28">
        <v>2407</v>
      </c>
      <c r="AJ42" s="57"/>
      <c r="AK42" s="35"/>
      <c r="AL42" s="58">
        <v>2570</v>
      </c>
      <c r="AM42" s="60"/>
      <c r="AN42" s="34">
        <v>2390</v>
      </c>
      <c r="AO42" s="1"/>
      <c r="AP42" s="34">
        <v>1456</v>
      </c>
      <c r="AQ42" s="56"/>
      <c r="AR42" s="58"/>
      <c r="AS42" s="59"/>
      <c r="AT42" s="38"/>
      <c r="AU42" s="29"/>
      <c r="AV42" s="33">
        <v>1949</v>
      </c>
      <c r="AW42" s="28">
        <v>2441</v>
      </c>
      <c r="AX42" s="57">
        <v>2608</v>
      </c>
      <c r="AY42" s="35">
        <v>2369</v>
      </c>
      <c r="AZ42" s="58">
        <v>2648</v>
      </c>
      <c r="BC42" s="29"/>
      <c r="BD42" s="33">
        <v>2000</v>
      </c>
      <c r="BE42" s="28">
        <v>2441</v>
      </c>
      <c r="BF42" s="57">
        <v>2583</v>
      </c>
      <c r="BG42" s="35">
        <v>2388</v>
      </c>
      <c r="BH42" s="58">
        <v>2646</v>
      </c>
    </row>
    <row r="43" spans="1:60" ht="15">
      <c r="A43" s="2" t="s">
        <v>25</v>
      </c>
      <c r="B43" s="29"/>
      <c r="C43" s="33">
        <v>1184</v>
      </c>
      <c r="D43" s="54"/>
      <c r="E43" s="34"/>
      <c r="F43" s="55">
        <v>159</v>
      </c>
      <c r="G43" s="56">
        <v>1240</v>
      </c>
      <c r="H43" s="28">
        <v>1873</v>
      </c>
      <c r="I43" s="57">
        <v>1644</v>
      </c>
      <c r="J43" s="35"/>
      <c r="K43" s="58"/>
      <c r="L43" s="59">
        <v>1243</v>
      </c>
      <c r="M43" s="34">
        <v>1694</v>
      </c>
      <c r="N43" s="1"/>
      <c r="O43" s="29"/>
      <c r="P43" s="33"/>
      <c r="Q43" s="54"/>
      <c r="R43" s="34">
        <v>1146</v>
      </c>
      <c r="S43" s="55"/>
      <c r="T43" s="56">
        <v>1188</v>
      </c>
      <c r="U43" s="28">
        <v>1821</v>
      </c>
      <c r="V43" s="57">
        <v>1604</v>
      </c>
      <c r="W43" s="35"/>
      <c r="X43" s="58"/>
      <c r="Y43" s="60"/>
      <c r="Z43" s="34">
        <v>1656</v>
      </c>
      <c r="AA43" s="38"/>
      <c r="AB43" s="1"/>
      <c r="AC43" s="29">
        <v>963</v>
      </c>
      <c r="AD43" s="33">
        <v>1091</v>
      </c>
      <c r="AE43" s="54">
        <v>1801</v>
      </c>
      <c r="AF43" s="34">
        <v>1137</v>
      </c>
      <c r="AG43" s="55">
        <v>95</v>
      </c>
      <c r="AH43" s="56">
        <v>1175</v>
      </c>
      <c r="AI43" s="28">
        <v>1823</v>
      </c>
      <c r="AJ43" s="57"/>
      <c r="AK43" s="35"/>
      <c r="AL43" s="58">
        <v>1874</v>
      </c>
      <c r="AM43" s="60"/>
      <c r="AN43" s="34">
        <v>1668</v>
      </c>
      <c r="AO43" s="1"/>
      <c r="AP43" s="34">
        <v>1198</v>
      </c>
      <c r="AQ43" s="56"/>
      <c r="AR43" s="58"/>
      <c r="AS43" s="59"/>
      <c r="AT43" s="38"/>
      <c r="AU43" s="29">
        <v>1012</v>
      </c>
      <c r="AV43" s="33">
        <v>1150</v>
      </c>
      <c r="AW43" s="28">
        <v>1841</v>
      </c>
      <c r="AX43" s="57">
        <v>1638</v>
      </c>
      <c r="AY43" s="35">
        <v>1960</v>
      </c>
      <c r="AZ43" s="58">
        <v>1960</v>
      </c>
      <c r="BC43" s="29"/>
      <c r="BD43" s="33">
        <v>1146</v>
      </c>
      <c r="BE43" s="28">
        <v>1835</v>
      </c>
      <c r="BF43" s="57">
        <v>1639</v>
      </c>
      <c r="BG43" s="35">
        <v>1963</v>
      </c>
      <c r="BH43" s="58">
        <v>1962</v>
      </c>
    </row>
    <row r="44" spans="1:60" ht="15">
      <c r="A44" s="2" t="s">
        <v>26</v>
      </c>
      <c r="B44" s="29"/>
      <c r="C44" s="33">
        <v>2.7</v>
      </c>
      <c r="D44" s="54"/>
      <c r="E44" s="34"/>
      <c r="F44" s="55">
        <v>9</v>
      </c>
      <c r="G44" s="56">
        <v>9.9</v>
      </c>
      <c r="H44" s="28">
        <v>1.9</v>
      </c>
      <c r="I44" s="57">
        <v>2.2999999999999998</v>
      </c>
      <c r="J44" s="35"/>
      <c r="K44" s="58"/>
      <c r="L44" s="59">
        <v>9.9</v>
      </c>
      <c r="M44" s="34">
        <v>2.8</v>
      </c>
      <c r="N44" s="1"/>
      <c r="O44" s="29"/>
      <c r="P44" s="33"/>
      <c r="Q44" s="54"/>
      <c r="R44" s="34">
        <v>11.06</v>
      </c>
      <c r="S44" s="55"/>
      <c r="T44" s="56">
        <v>9.76</v>
      </c>
      <c r="U44" s="28">
        <v>1.59</v>
      </c>
      <c r="V44" s="57">
        <v>2.09</v>
      </c>
      <c r="W44" s="35"/>
      <c r="X44" s="58"/>
      <c r="Y44" s="60"/>
      <c r="Z44" s="34">
        <v>2.6</v>
      </c>
      <c r="AA44" s="38"/>
      <c r="AB44" s="1"/>
      <c r="AC44" s="29"/>
      <c r="AD44" s="33">
        <v>3.1</v>
      </c>
      <c r="AE44" s="54"/>
      <c r="AF44" s="34">
        <v>10.9</v>
      </c>
      <c r="AG44" s="55">
        <v>8.8000000000000007</v>
      </c>
      <c r="AH44" s="56">
        <v>9.8000000000000007</v>
      </c>
      <c r="AI44" s="28"/>
      <c r="AJ44" s="57"/>
      <c r="AK44" s="35"/>
      <c r="AL44" s="58">
        <v>2.2999999999999998</v>
      </c>
      <c r="AM44" s="60"/>
      <c r="AN44" s="34">
        <v>3.4</v>
      </c>
      <c r="AO44" s="1"/>
      <c r="AP44" s="34">
        <v>11.2</v>
      </c>
      <c r="AQ44" s="56"/>
      <c r="AR44" s="58"/>
      <c r="AS44" s="59"/>
      <c r="AT44" s="38"/>
      <c r="AU44" s="29"/>
      <c r="AV44" s="33">
        <v>3.2</v>
      </c>
      <c r="AW44" s="28">
        <v>2.6</v>
      </c>
      <c r="AX44" s="57">
        <v>3.2</v>
      </c>
      <c r="AY44" s="35">
        <v>2.5</v>
      </c>
      <c r="AZ44" s="58">
        <v>2.6</v>
      </c>
      <c r="BC44" s="29"/>
      <c r="BD44" s="33">
        <v>3.2</v>
      </c>
      <c r="BE44" s="28">
        <v>2.6</v>
      </c>
      <c r="BF44" s="57">
        <v>3.2</v>
      </c>
      <c r="BG44" s="35">
        <v>2.5</v>
      </c>
      <c r="BH44" s="58">
        <v>2.6</v>
      </c>
    </row>
    <row r="45" spans="1:60" ht="15">
      <c r="A45" s="2" t="s">
        <v>27</v>
      </c>
      <c r="B45" s="29"/>
      <c r="C45" s="33">
        <v>11.3</v>
      </c>
      <c r="D45" s="54"/>
      <c r="E45" s="34"/>
      <c r="F45" s="55"/>
      <c r="G45" s="56"/>
      <c r="H45" s="28"/>
      <c r="I45" s="57"/>
      <c r="J45" s="35"/>
      <c r="K45" s="58"/>
      <c r="L45" s="59"/>
      <c r="M45" s="34"/>
      <c r="N45" s="1"/>
      <c r="O45" s="29"/>
      <c r="P45" s="33"/>
      <c r="Q45" s="54"/>
      <c r="R45" s="34">
        <v>31.3</v>
      </c>
      <c r="S45" s="55"/>
      <c r="T45" s="56">
        <v>12.87</v>
      </c>
      <c r="U45" s="28">
        <v>20.14</v>
      </c>
      <c r="V45" s="57">
        <v>8.27</v>
      </c>
      <c r="W45" s="35"/>
      <c r="X45" s="58"/>
      <c r="Y45" s="60"/>
      <c r="Z45" s="34">
        <v>6.78</v>
      </c>
      <c r="AA45" s="38"/>
      <c r="AB45" s="1"/>
      <c r="AC45" s="29"/>
      <c r="AD45" s="33"/>
      <c r="AE45" s="54"/>
      <c r="AF45" s="34"/>
      <c r="AG45" s="55"/>
      <c r="AH45" s="56"/>
      <c r="AI45" s="28"/>
      <c r="AJ45" s="57"/>
      <c r="AK45" s="35"/>
      <c r="AL45" s="58"/>
      <c r="AM45" s="60"/>
      <c r="AN45" s="34"/>
      <c r="AO45" s="1"/>
      <c r="AP45" s="34">
        <v>35</v>
      </c>
      <c r="AQ45" s="56"/>
      <c r="AR45" s="58"/>
      <c r="AS45" s="59"/>
      <c r="AT45" s="38"/>
      <c r="AU45" s="29"/>
      <c r="AV45" s="33"/>
      <c r="AW45" s="28"/>
      <c r="AX45" s="57"/>
      <c r="AY45" s="35"/>
      <c r="AZ45" s="58"/>
      <c r="BC45" s="29"/>
      <c r="BD45" s="33">
        <v>5.4</v>
      </c>
      <c r="BE45" s="28">
        <v>7.4</v>
      </c>
      <c r="BF45" s="57">
        <v>84.1</v>
      </c>
      <c r="BG45" s="35">
        <v>6.3</v>
      </c>
      <c r="BH45" s="58">
        <v>5.9</v>
      </c>
    </row>
    <row r="46" spans="1:60" ht="15">
      <c r="A46" s="2" t="s">
        <v>28</v>
      </c>
      <c r="B46" s="29"/>
      <c r="C46" s="33">
        <v>22.08</v>
      </c>
      <c r="D46" s="54"/>
      <c r="E46" s="34"/>
      <c r="F46" s="55">
        <v>6.4</v>
      </c>
      <c r="G46" s="56">
        <v>6.04</v>
      </c>
      <c r="H46" s="28">
        <v>31.47</v>
      </c>
      <c r="I46" s="57">
        <v>25.38</v>
      </c>
      <c r="J46" s="35"/>
      <c r="K46" s="58"/>
      <c r="L46" s="59">
        <v>6.04</v>
      </c>
      <c r="M46" s="34">
        <v>21.19</v>
      </c>
      <c r="N46" s="1"/>
      <c r="O46" s="29"/>
      <c r="P46" s="33"/>
      <c r="Q46" s="54"/>
      <c r="R46" s="34">
        <v>6.55</v>
      </c>
      <c r="S46" s="55"/>
      <c r="T46" s="56">
        <v>6.25</v>
      </c>
      <c r="U46" s="28">
        <v>37.39</v>
      </c>
      <c r="V46" s="57">
        <v>28.38</v>
      </c>
      <c r="W46" s="35"/>
      <c r="X46" s="58"/>
      <c r="Y46" s="60"/>
      <c r="Z46" s="34">
        <v>23.04</v>
      </c>
      <c r="AA46" s="38"/>
      <c r="AB46" s="1"/>
      <c r="AC46" s="29"/>
      <c r="AD46" s="33"/>
      <c r="AE46" s="54"/>
      <c r="AF46" s="34"/>
      <c r="AG46" s="55"/>
      <c r="AH46" s="56"/>
      <c r="AI46" s="28"/>
      <c r="AJ46" s="57"/>
      <c r="AK46" s="35"/>
      <c r="AL46" s="58"/>
      <c r="AM46" s="60"/>
      <c r="AN46" s="34"/>
      <c r="AO46" s="1"/>
      <c r="AP46" s="34"/>
      <c r="AQ46" s="56"/>
      <c r="AR46" s="58"/>
      <c r="AS46" s="59"/>
      <c r="AT46" s="38"/>
      <c r="AU46" s="29"/>
      <c r="AV46" s="33"/>
      <c r="AW46" s="28"/>
      <c r="AX46" s="57"/>
      <c r="AY46" s="35"/>
      <c r="AZ46" s="58"/>
      <c r="BC46" s="29"/>
      <c r="BD46" s="33"/>
      <c r="BE46" s="28"/>
      <c r="BF46" s="57"/>
      <c r="BG46" s="35">
        <v>21.32</v>
      </c>
      <c r="BH46" s="58">
        <v>23.23</v>
      </c>
    </row>
    <row r="47" spans="1:60" ht="15">
      <c r="A47" s="27" t="s">
        <v>29</v>
      </c>
      <c r="B47" s="29"/>
      <c r="C47" s="33" t="s">
        <v>31</v>
      </c>
      <c r="D47" s="54"/>
      <c r="E47" s="34"/>
      <c r="F47" s="55" t="s">
        <v>30</v>
      </c>
      <c r="G47" s="56" t="s">
        <v>30</v>
      </c>
      <c r="H47" s="28" t="s">
        <v>31</v>
      </c>
      <c r="I47" s="57" t="s">
        <v>31</v>
      </c>
      <c r="J47" s="35"/>
      <c r="K47" s="58"/>
      <c r="L47" s="59" t="s">
        <v>30</v>
      </c>
      <c r="M47" s="34" t="s">
        <v>31</v>
      </c>
      <c r="N47" s="1"/>
      <c r="O47" s="29"/>
      <c r="P47" s="33"/>
      <c r="Q47" s="54"/>
      <c r="R47" s="34" t="s">
        <v>32</v>
      </c>
      <c r="S47" s="55"/>
      <c r="T47" s="56" t="s">
        <v>30</v>
      </c>
      <c r="U47" s="28" t="s">
        <v>31</v>
      </c>
      <c r="V47" s="57" t="s">
        <v>31</v>
      </c>
      <c r="W47" s="35"/>
      <c r="X47" s="58"/>
      <c r="Y47" s="60"/>
      <c r="Z47" s="34" t="s">
        <v>31</v>
      </c>
      <c r="AA47" s="38"/>
      <c r="AB47" s="1"/>
      <c r="AC47" s="29" t="s">
        <v>31</v>
      </c>
      <c r="AD47" s="33" t="s">
        <v>31</v>
      </c>
      <c r="AE47" s="54" t="s">
        <v>31</v>
      </c>
      <c r="AF47" s="34" t="s">
        <v>32</v>
      </c>
      <c r="AG47" s="55" t="s">
        <v>30</v>
      </c>
      <c r="AH47" s="56" t="s">
        <v>30</v>
      </c>
      <c r="AI47" s="28" t="s">
        <v>31</v>
      </c>
      <c r="AJ47" s="57"/>
      <c r="AK47" s="35"/>
      <c r="AL47" s="58" t="s">
        <v>31</v>
      </c>
      <c r="AM47" s="60"/>
      <c r="AN47" s="34" t="s">
        <v>31</v>
      </c>
      <c r="AO47" s="1"/>
      <c r="AP47" s="34" t="s">
        <v>32</v>
      </c>
      <c r="AQ47" s="56" t="s">
        <v>30</v>
      </c>
      <c r="AR47" s="58" t="s">
        <v>31</v>
      </c>
      <c r="AS47" s="59" t="s">
        <v>30</v>
      </c>
      <c r="AT47" s="38"/>
      <c r="AU47" s="29"/>
      <c r="AV47" s="33" t="s">
        <v>31</v>
      </c>
      <c r="AW47" s="28" t="s">
        <v>31</v>
      </c>
      <c r="AX47" s="57" t="s">
        <v>31</v>
      </c>
      <c r="AY47" s="35" t="s">
        <v>31</v>
      </c>
      <c r="AZ47" s="58" t="s">
        <v>31</v>
      </c>
      <c r="BC47" s="29"/>
      <c r="BD47" s="33" t="s">
        <v>31</v>
      </c>
      <c r="BE47" s="28" t="s">
        <v>31</v>
      </c>
      <c r="BF47" s="57" t="s">
        <v>31</v>
      </c>
      <c r="BG47" s="35" t="s">
        <v>31</v>
      </c>
      <c r="BH47" s="58" t="s">
        <v>31</v>
      </c>
    </row>
    <row r="48" spans="1:60">
      <c r="AU48" s="38"/>
      <c r="AV48" s="38"/>
      <c r="AW48" s="38"/>
      <c r="AX48" s="38"/>
      <c r="AY48" s="38"/>
      <c r="AZ48" s="38"/>
    </row>
    <row r="49" spans="1:59" ht="15">
      <c r="A49" s="2"/>
    </row>
    <row r="50" spans="1:59" ht="15">
      <c r="AT50" s="39"/>
      <c r="AU50" s="38"/>
      <c r="AV50" s="38"/>
      <c r="AW50" s="38"/>
      <c r="AX50" s="38"/>
      <c r="AY50" s="38"/>
    </row>
    <row r="51" spans="1:59" ht="15">
      <c r="AT51" s="14"/>
      <c r="AU51" s="14"/>
      <c r="AV51" s="14"/>
      <c r="AW51" s="38"/>
      <c r="AX51" s="38"/>
      <c r="AY51" s="38"/>
    </row>
    <row r="52" spans="1:59" ht="15">
      <c r="AR52" s="39"/>
      <c r="AS52" s="38"/>
      <c r="AT52" s="2"/>
      <c r="AU52" s="2"/>
      <c r="AV52" s="2"/>
      <c r="AW52" s="2"/>
      <c r="AX52" s="38"/>
      <c r="AY52" s="38"/>
    </row>
    <row r="53" spans="1:59" ht="15">
      <c r="A53" s="2" t="s">
        <v>0</v>
      </c>
      <c r="B53" s="2" t="s">
        <v>1</v>
      </c>
      <c r="C53" s="2"/>
      <c r="D53" s="2"/>
      <c r="E53" s="2"/>
      <c r="F53" s="38"/>
      <c r="G53" s="38"/>
      <c r="H53" s="38"/>
      <c r="K53" s="2" t="s">
        <v>2</v>
      </c>
      <c r="L53" s="2"/>
      <c r="M53" s="2"/>
      <c r="N53" s="2"/>
      <c r="O53" s="38"/>
      <c r="P53" s="38"/>
      <c r="Q53" s="38"/>
      <c r="T53" s="2" t="s">
        <v>3</v>
      </c>
      <c r="U53" s="2"/>
      <c r="V53" s="2"/>
      <c r="W53" s="2"/>
      <c r="X53" s="38"/>
      <c r="Y53" s="38"/>
      <c r="Z53" s="38"/>
      <c r="AC53" s="2" t="s">
        <v>4</v>
      </c>
      <c r="AD53" s="2"/>
      <c r="AE53" s="2"/>
      <c r="AF53" s="2"/>
      <c r="AG53" s="38"/>
      <c r="AH53" s="38"/>
      <c r="AI53" s="2" t="s">
        <v>5</v>
      </c>
      <c r="AK53" s="39"/>
      <c r="AL53" s="2"/>
      <c r="AM53" s="2"/>
      <c r="AN53" s="2"/>
      <c r="AO53" s="38"/>
      <c r="AP53" s="38"/>
      <c r="AQ53" s="38"/>
      <c r="AR53" s="14"/>
      <c r="AS53" s="2"/>
      <c r="AT53" s="2" t="s">
        <v>49</v>
      </c>
      <c r="AU53" s="2"/>
      <c r="AV53" s="2"/>
      <c r="AW53" s="2"/>
      <c r="AX53" s="38"/>
      <c r="AY53" s="38"/>
      <c r="BB53" s="39"/>
      <c r="BC53" s="38"/>
      <c r="BD53" s="38"/>
      <c r="BE53" s="38"/>
      <c r="BF53" s="38"/>
      <c r="BG53" s="38"/>
    </row>
    <row r="54" spans="1:59" ht="15">
      <c r="A54" s="3" t="s">
        <v>6</v>
      </c>
      <c r="B54" s="29"/>
      <c r="C54" s="9"/>
      <c r="D54" s="54"/>
      <c r="E54" s="62" t="s">
        <v>62</v>
      </c>
      <c r="F54" s="63" t="s">
        <v>63</v>
      </c>
      <c r="G54" s="42" t="s">
        <v>64</v>
      </c>
      <c r="H54" s="4" t="s">
        <v>65</v>
      </c>
      <c r="K54" s="29"/>
      <c r="L54" s="9"/>
      <c r="M54" s="54"/>
      <c r="N54" s="34"/>
      <c r="O54" s="63" t="s">
        <v>63</v>
      </c>
      <c r="P54" s="42" t="s">
        <v>64</v>
      </c>
      <c r="Q54" s="4" t="s">
        <v>65</v>
      </c>
      <c r="T54" s="9" t="s">
        <v>66</v>
      </c>
      <c r="U54" s="64" t="s">
        <v>67</v>
      </c>
      <c r="V54" s="62" t="s">
        <v>62</v>
      </c>
      <c r="W54" s="63" t="s">
        <v>63</v>
      </c>
      <c r="X54" s="42" t="s">
        <v>64</v>
      </c>
      <c r="Y54" s="4" t="s">
        <v>65</v>
      </c>
      <c r="Z54" s="65" t="s">
        <v>68</v>
      </c>
      <c r="AA54" s="66" t="s">
        <v>69</v>
      </c>
      <c r="AC54" s="64" t="s">
        <v>67</v>
      </c>
      <c r="AD54" s="34"/>
      <c r="AE54" s="63" t="s">
        <v>63</v>
      </c>
      <c r="AF54" s="42"/>
      <c r="AG54" s="4"/>
      <c r="AH54" s="14"/>
      <c r="AI54" s="9" t="s">
        <v>66</v>
      </c>
      <c r="AJ54" s="40" t="s">
        <v>67</v>
      </c>
      <c r="AK54" s="34"/>
      <c r="AL54" s="63" t="s">
        <v>63</v>
      </c>
      <c r="AM54" s="42" t="s">
        <v>64</v>
      </c>
      <c r="AN54" s="4" t="s">
        <v>65</v>
      </c>
      <c r="AO54" s="67" t="s">
        <v>70</v>
      </c>
      <c r="AP54" s="65" t="s">
        <v>68</v>
      </c>
      <c r="AQ54" s="66" t="s">
        <v>69</v>
      </c>
      <c r="AR54" s="67"/>
      <c r="AS54" s="38"/>
      <c r="AT54" s="9"/>
      <c r="AU54" s="40" t="s">
        <v>67</v>
      </c>
      <c r="AV54" s="62" t="s">
        <v>62</v>
      </c>
      <c r="AW54" s="63" t="s">
        <v>63</v>
      </c>
      <c r="AX54" s="42"/>
      <c r="AY54" s="4"/>
      <c r="BB54" s="14"/>
      <c r="BC54" s="14"/>
      <c r="BD54" s="14"/>
      <c r="BE54" s="14"/>
      <c r="BF54" s="14"/>
      <c r="BG54" s="14"/>
    </row>
    <row r="55" spans="1:59" ht="15">
      <c r="A55" s="2" t="s">
        <v>19</v>
      </c>
      <c r="B55" s="29"/>
      <c r="C55" s="33"/>
      <c r="D55" s="54"/>
      <c r="E55" s="34">
        <v>9.2200000000000006</v>
      </c>
      <c r="F55" s="55">
        <v>30.93</v>
      </c>
      <c r="G55" s="56">
        <v>31.48</v>
      </c>
      <c r="H55" s="28">
        <v>11.92</v>
      </c>
      <c r="K55" s="29"/>
      <c r="L55" s="33"/>
      <c r="M55" s="54"/>
      <c r="N55" s="34"/>
      <c r="O55" s="55">
        <v>30.55</v>
      </c>
      <c r="P55" s="56">
        <v>31.07</v>
      </c>
      <c r="Q55" s="28">
        <v>10.78</v>
      </c>
      <c r="T55" s="33">
        <v>16.739999999999998</v>
      </c>
      <c r="U55" s="68">
        <v>14.87</v>
      </c>
      <c r="V55" s="34">
        <v>9.85</v>
      </c>
      <c r="W55" s="55">
        <v>31.23</v>
      </c>
      <c r="X55" s="56">
        <v>32.020000000000003</v>
      </c>
      <c r="Y55" s="28">
        <v>11.36</v>
      </c>
      <c r="Z55" s="69">
        <v>27.48</v>
      </c>
      <c r="AA55" s="70">
        <v>15.53</v>
      </c>
      <c r="AC55" s="54">
        <v>14.6</v>
      </c>
      <c r="AD55" s="34"/>
      <c r="AE55" s="55">
        <v>30.3</v>
      </c>
      <c r="AF55" s="56"/>
      <c r="AG55" s="28"/>
      <c r="AH55" s="38"/>
      <c r="AI55" s="33">
        <v>17.12</v>
      </c>
      <c r="AJ55" s="54">
        <v>16.59</v>
      </c>
      <c r="AK55" s="34"/>
      <c r="AL55" s="55">
        <v>31.28</v>
      </c>
      <c r="AM55" s="56">
        <v>31.88</v>
      </c>
      <c r="AN55" s="28">
        <v>11.47</v>
      </c>
      <c r="AO55" s="38">
        <v>3.56</v>
      </c>
      <c r="AP55" s="69">
        <v>27.37</v>
      </c>
      <c r="AQ55" s="70">
        <v>15.44</v>
      </c>
      <c r="AR55" s="38"/>
      <c r="AS55" s="38"/>
      <c r="AT55" s="33"/>
      <c r="AU55" s="54">
        <v>16.59</v>
      </c>
      <c r="AV55" s="34">
        <v>9.44</v>
      </c>
      <c r="AW55" s="55">
        <v>31.28</v>
      </c>
      <c r="AX55" s="56"/>
      <c r="AY55" s="28"/>
      <c r="BB55" s="38"/>
      <c r="BC55" s="38"/>
      <c r="BD55" s="38"/>
      <c r="BE55" s="38"/>
      <c r="BF55" s="38"/>
      <c r="BG55" s="38"/>
    </row>
    <row r="56" spans="1:59" ht="15">
      <c r="A56" s="2" t="s">
        <v>20</v>
      </c>
      <c r="B56" s="29"/>
      <c r="C56" s="33"/>
      <c r="D56" s="54"/>
      <c r="E56" s="34"/>
      <c r="F56" s="55"/>
      <c r="G56" s="56"/>
      <c r="H56" s="28">
        <v>5.47</v>
      </c>
      <c r="K56" s="29"/>
      <c r="L56" s="33"/>
      <c r="M56" s="54"/>
      <c r="N56" s="34"/>
      <c r="O56" s="55">
        <v>3.11</v>
      </c>
      <c r="P56" s="56">
        <v>3.41</v>
      </c>
      <c r="Q56" s="28">
        <v>5.42</v>
      </c>
      <c r="T56" s="33">
        <v>8.0399999999999991</v>
      </c>
      <c r="U56" s="54">
        <v>9.27</v>
      </c>
      <c r="V56" s="34">
        <v>1.38</v>
      </c>
      <c r="W56" s="55">
        <v>3.1</v>
      </c>
      <c r="X56" s="56">
        <v>3.41</v>
      </c>
      <c r="Y56" s="28">
        <v>5.43</v>
      </c>
      <c r="Z56" s="69">
        <v>4.17</v>
      </c>
      <c r="AA56" s="70">
        <v>3.45</v>
      </c>
      <c r="AC56" s="54">
        <v>9.27</v>
      </c>
      <c r="AD56" s="34"/>
      <c r="AE56" s="55">
        <v>3.11</v>
      </c>
      <c r="AF56" s="56"/>
      <c r="AG56" s="28"/>
      <c r="AH56" s="38"/>
      <c r="AI56" s="33">
        <v>8.02</v>
      </c>
      <c r="AJ56" s="54">
        <v>9.27</v>
      </c>
      <c r="AK56" s="34"/>
      <c r="AL56" s="55">
        <v>3.1</v>
      </c>
      <c r="AM56" s="56">
        <v>3.39</v>
      </c>
      <c r="AN56" s="28">
        <v>5.48</v>
      </c>
      <c r="AO56" s="38">
        <v>1.35</v>
      </c>
      <c r="AP56" s="69">
        <v>4.1500000000000004</v>
      </c>
      <c r="AQ56" s="70">
        <v>3.46</v>
      </c>
      <c r="AR56" s="38"/>
      <c r="AS56" s="38"/>
      <c r="AT56" s="33"/>
      <c r="AU56" s="54">
        <v>9.27</v>
      </c>
      <c r="AV56" s="34">
        <v>1.37</v>
      </c>
      <c r="AW56" s="55">
        <v>3.1</v>
      </c>
      <c r="AX56" s="56"/>
      <c r="AY56" s="28"/>
      <c r="BB56" s="38"/>
      <c r="BC56" s="38"/>
      <c r="BD56" s="38"/>
      <c r="BE56" s="38"/>
      <c r="BF56" s="38"/>
      <c r="BG56" s="38"/>
    </row>
    <row r="57" spans="1:59" ht="15">
      <c r="A57" s="2" t="s">
        <v>21</v>
      </c>
      <c r="B57" s="29"/>
      <c r="C57" s="33"/>
      <c r="D57" s="54"/>
      <c r="E57" s="34">
        <v>1.23</v>
      </c>
      <c r="F57" s="55">
        <v>2.38</v>
      </c>
      <c r="G57" s="56">
        <v>2.4900000000000002</v>
      </c>
      <c r="H57" s="28"/>
      <c r="K57" s="29"/>
      <c r="L57" s="33"/>
      <c r="M57" s="54"/>
      <c r="N57" s="34"/>
      <c r="O57" s="55" t="s">
        <v>71</v>
      </c>
      <c r="P57" s="56">
        <v>2.59</v>
      </c>
      <c r="Q57" s="28">
        <v>4</v>
      </c>
      <c r="T57" s="33">
        <v>5.23</v>
      </c>
      <c r="U57" s="54"/>
      <c r="V57" s="34">
        <v>1.29</v>
      </c>
      <c r="W57" s="55">
        <v>2.34</v>
      </c>
      <c r="X57" s="56">
        <v>2.42</v>
      </c>
      <c r="Y57" s="28">
        <v>3.48</v>
      </c>
      <c r="Z57" s="69">
        <v>2.39</v>
      </c>
      <c r="AA57" s="70">
        <v>3.11</v>
      </c>
      <c r="AC57" s="54"/>
      <c r="AD57" s="34"/>
      <c r="AE57" s="55"/>
      <c r="AF57" s="56"/>
      <c r="AG57" s="28"/>
      <c r="AH57" s="38"/>
      <c r="AI57" s="33"/>
      <c r="AJ57" s="54"/>
      <c r="AK57" s="34"/>
      <c r="AL57" s="55"/>
      <c r="AM57" s="56"/>
      <c r="AN57" s="28"/>
      <c r="AO57" s="38"/>
      <c r="AP57" s="69"/>
      <c r="AQ57" s="70"/>
      <c r="AR57" s="38"/>
      <c r="AS57" s="38"/>
      <c r="AT57" s="33"/>
      <c r="AU57" s="54">
        <v>6.16</v>
      </c>
      <c r="AV57" s="34">
        <v>1.28</v>
      </c>
      <c r="AW57" s="55"/>
      <c r="AX57" s="56"/>
      <c r="AY57" s="28"/>
      <c r="BB57" s="38"/>
      <c r="BC57" s="38"/>
      <c r="BD57" s="38"/>
      <c r="BE57" s="38"/>
      <c r="BF57" s="38"/>
      <c r="BG57" s="38"/>
    </row>
    <row r="58" spans="1:59" ht="15">
      <c r="A58" s="2" t="s">
        <v>22</v>
      </c>
      <c r="B58" s="29"/>
      <c r="C58" s="33"/>
      <c r="D58" s="54"/>
      <c r="E58" s="34">
        <v>96</v>
      </c>
      <c r="F58" s="55">
        <v>337</v>
      </c>
      <c r="G58" s="56">
        <v>361</v>
      </c>
      <c r="H58" s="28">
        <v>787</v>
      </c>
      <c r="K58" s="29"/>
      <c r="L58" s="33"/>
      <c r="M58" s="54"/>
      <c r="N58" s="34"/>
      <c r="O58" s="55">
        <v>335</v>
      </c>
      <c r="P58" s="56">
        <v>364</v>
      </c>
      <c r="Q58" s="28">
        <v>797</v>
      </c>
      <c r="T58" s="33">
        <v>981</v>
      </c>
      <c r="U58" s="54">
        <v>1222</v>
      </c>
      <c r="V58" s="34">
        <v>136</v>
      </c>
      <c r="W58" s="55">
        <v>440</v>
      </c>
      <c r="X58" s="56">
        <v>434</v>
      </c>
      <c r="Y58" s="28">
        <v>863</v>
      </c>
      <c r="Z58" s="69">
        <v>630</v>
      </c>
      <c r="AA58" s="70">
        <v>294</v>
      </c>
      <c r="AC58" s="54">
        <v>1318</v>
      </c>
      <c r="AD58" s="34"/>
      <c r="AE58" s="55"/>
      <c r="AF58" s="56"/>
      <c r="AG58" s="28"/>
      <c r="AH58" s="38"/>
      <c r="AI58" s="33">
        <v>1000</v>
      </c>
      <c r="AJ58" s="54">
        <v>1318</v>
      </c>
      <c r="AK58" s="34"/>
      <c r="AL58" s="55">
        <v>599</v>
      </c>
      <c r="AM58" s="56">
        <v>532</v>
      </c>
      <c r="AN58" s="28">
        <v>900</v>
      </c>
      <c r="AO58" s="38">
        <v>195</v>
      </c>
      <c r="AP58" s="69">
        <v>707</v>
      </c>
      <c r="AQ58" s="70">
        <v>362</v>
      </c>
      <c r="AR58" s="38"/>
      <c r="AS58" s="38"/>
      <c r="AT58" s="33"/>
      <c r="AU58" s="54">
        <v>1204</v>
      </c>
      <c r="AV58" s="34">
        <v>152</v>
      </c>
      <c r="AW58" s="55">
        <v>599</v>
      </c>
      <c r="AX58" s="56"/>
      <c r="AY58" s="28"/>
      <c r="BB58" s="38"/>
      <c r="BC58" s="38"/>
      <c r="BD58" s="38"/>
      <c r="BE58" s="38"/>
      <c r="BF58" s="38"/>
      <c r="BG58" s="38"/>
    </row>
    <row r="59" spans="1:59" ht="15">
      <c r="A59" s="2" t="s">
        <v>23</v>
      </c>
      <c r="B59" s="29"/>
      <c r="C59" s="33"/>
      <c r="D59" s="54"/>
      <c r="E59" s="34">
        <v>140</v>
      </c>
      <c r="F59" s="55">
        <v>404</v>
      </c>
      <c r="G59" s="56">
        <v>348</v>
      </c>
      <c r="H59" s="28">
        <v>537</v>
      </c>
      <c r="K59" s="29"/>
      <c r="L59" s="33"/>
      <c r="M59" s="54"/>
      <c r="N59" s="34"/>
      <c r="O59" s="55">
        <v>380</v>
      </c>
      <c r="P59" s="56">
        <v>338</v>
      </c>
      <c r="Q59" s="28">
        <v>543</v>
      </c>
      <c r="T59" s="33">
        <v>981</v>
      </c>
      <c r="U59" s="54">
        <v>1222</v>
      </c>
      <c r="V59" s="34">
        <v>136</v>
      </c>
      <c r="W59" s="55">
        <v>440</v>
      </c>
      <c r="X59" s="56">
        <v>434</v>
      </c>
      <c r="Y59" s="28">
        <v>634</v>
      </c>
      <c r="Z59" s="69">
        <v>630</v>
      </c>
      <c r="AA59" s="70">
        <v>294</v>
      </c>
      <c r="AC59" s="54"/>
      <c r="AD59" s="34"/>
      <c r="AE59" s="55"/>
      <c r="AF59" s="56"/>
      <c r="AG59" s="28"/>
      <c r="AH59" s="38"/>
      <c r="AI59" s="33">
        <v>1010</v>
      </c>
      <c r="AJ59" s="54">
        <v>1327</v>
      </c>
      <c r="AK59" s="34"/>
      <c r="AL59" s="55">
        <v>610</v>
      </c>
      <c r="AM59" s="56">
        <v>529</v>
      </c>
      <c r="AN59" s="28">
        <v>674</v>
      </c>
      <c r="AO59" s="38">
        <v>210</v>
      </c>
      <c r="AP59" s="69">
        <v>688</v>
      </c>
      <c r="AQ59" s="70">
        <v>360</v>
      </c>
      <c r="AR59" s="38"/>
      <c r="AS59" s="38"/>
      <c r="AT59" s="33"/>
      <c r="AU59" s="54">
        <v>1211</v>
      </c>
      <c r="AV59" s="34">
        <v>234</v>
      </c>
      <c r="AW59" s="55">
        <v>610</v>
      </c>
      <c r="AX59" s="56"/>
      <c r="AY59" s="28"/>
      <c r="BB59" s="38"/>
      <c r="BC59" s="38"/>
      <c r="BD59" s="38"/>
      <c r="BE59" s="38"/>
      <c r="BF59" s="38"/>
      <c r="BG59" s="38"/>
    </row>
    <row r="60" spans="1:59" ht="15">
      <c r="A60" s="2" t="s">
        <v>24</v>
      </c>
      <c r="B60" s="29"/>
      <c r="C60" s="33"/>
      <c r="D60" s="54"/>
      <c r="E60" s="34">
        <v>268</v>
      </c>
      <c r="F60" s="55">
        <v>404</v>
      </c>
      <c r="G60" s="56">
        <v>600</v>
      </c>
      <c r="H60" s="28">
        <v>2882</v>
      </c>
      <c r="K60" s="29"/>
      <c r="L60" s="33"/>
      <c r="M60" s="54"/>
      <c r="N60" s="34"/>
      <c r="O60" s="55">
        <v>355</v>
      </c>
      <c r="P60" s="56">
        <v>550</v>
      </c>
      <c r="Q60" s="28">
        <v>2830</v>
      </c>
      <c r="T60" s="33">
        <v>2549</v>
      </c>
      <c r="U60" s="54">
        <v>2994</v>
      </c>
      <c r="V60" s="34">
        <v>253</v>
      </c>
      <c r="W60" s="55">
        <v>402</v>
      </c>
      <c r="X60" s="56">
        <v>575</v>
      </c>
      <c r="Y60" s="28">
        <v>2832</v>
      </c>
      <c r="Z60" s="69">
        <v>1023</v>
      </c>
      <c r="AA60" s="70">
        <v>419</v>
      </c>
      <c r="AC60" s="54"/>
      <c r="AD60" s="34"/>
      <c r="AE60" s="55">
        <v>599</v>
      </c>
      <c r="AF60" s="56"/>
      <c r="AG60" s="28"/>
      <c r="AH60" s="38"/>
      <c r="AI60" s="33">
        <v>2657</v>
      </c>
      <c r="AJ60" s="54">
        <v>3006</v>
      </c>
      <c r="AK60" s="34"/>
      <c r="AL60" s="55">
        <v>369</v>
      </c>
      <c r="AM60" s="56">
        <v>584</v>
      </c>
      <c r="AN60" s="28">
        <v>2832</v>
      </c>
      <c r="AO60" s="38">
        <v>1050</v>
      </c>
      <c r="AP60" s="69">
        <v>1061</v>
      </c>
      <c r="AQ60" s="70">
        <v>354</v>
      </c>
      <c r="AR60" s="38"/>
      <c r="AS60" s="38"/>
      <c r="AT60" s="33"/>
      <c r="AU60" s="54">
        <v>3008</v>
      </c>
      <c r="AV60" s="34">
        <v>271</v>
      </c>
      <c r="AW60" s="55">
        <v>369</v>
      </c>
      <c r="AX60" s="56"/>
      <c r="AY60" s="28"/>
      <c r="BB60" s="38"/>
      <c r="BC60" s="38"/>
      <c r="BD60" s="38"/>
      <c r="BE60" s="38"/>
      <c r="BF60" s="38"/>
      <c r="BG60" s="38"/>
    </row>
    <row r="61" spans="1:59" ht="15">
      <c r="A61" s="2" t="s">
        <v>25</v>
      </c>
      <c r="B61" s="29"/>
      <c r="C61" s="33"/>
      <c r="D61" s="54"/>
      <c r="E61" s="34">
        <v>189</v>
      </c>
      <c r="F61" s="55">
        <v>162</v>
      </c>
      <c r="G61" s="56">
        <v>243</v>
      </c>
      <c r="H61" s="28">
        <v>2190</v>
      </c>
      <c r="K61" s="29"/>
      <c r="L61" s="33"/>
      <c r="M61" s="54"/>
      <c r="N61" s="34"/>
      <c r="O61" s="55">
        <v>113</v>
      </c>
      <c r="P61" s="56">
        <v>194</v>
      </c>
      <c r="Q61" s="28">
        <v>2137</v>
      </c>
      <c r="T61" s="33">
        <v>1569</v>
      </c>
      <c r="U61" s="54">
        <v>1900</v>
      </c>
      <c r="V61" s="34">
        <v>159</v>
      </c>
      <c r="W61" s="55">
        <v>135</v>
      </c>
      <c r="X61" s="56">
        <v>191</v>
      </c>
      <c r="Y61" s="28">
        <v>2142</v>
      </c>
      <c r="Z61" s="69">
        <v>622</v>
      </c>
      <c r="AA61" s="70">
        <v>217</v>
      </c>
      <c r="AC61" s="54"/>
      <c r="AD61" s="34"/>
      <c r="AE61" s="55"/>
      <c r="AF61" s="56"/>
      <c r="AG61" s="28"/>
      <c r="AH61" s="38"/>
      <c r="AI61" s="33">
        <v>1649</v>
      </c>
      <c r="AJ61" s="54">
        <v>1910</v>
      </c>
      <c r="AK61" s="34"/>
      <c r="AL61" s="55">
        <v>99</v>
      </c>
      <c r="AM61" s="56">
        <v>204</v>
      </c>
      <c r="AN61" s="28">
        <v>2129</v>
      </c>
      <c r="AO61" s="38">
        <v>851</v>
      </c>
      <c r="AP61" s="69">
        <v>662</v>
      </c>
      <c r="AQ61" s="70">
        <v>152</v>
      </c>
      <c r="AR61" s="38"/>
      <c r="AS61" s="38"/>
      <c r="AT61" s="33"/>
      <c r="AU61" s="54">
        <v>1912</v>
      </c>
      <c r="AV61" s="34">
        <v>127</v>
      </c>
      <c r="AW61" s="55">
        <v>99</v>
      </c>
      <c r="AX61" s="56"/>
      <c r="AY61" s="28"/>
      <c r="BB61" s="38"/>
      <c r="BC61" s="38"/>
      <c r="BD61" s="38"/>
      <c r="BE61" s="38"/>
      <c r="BF61" s="38"/>
      <c r="BG61" s="38"/>
    </row>
    <row r="62" spans="1:59" ht="15">
      <c r="A62" s="2" t="s">
        <v>26</v>
      </c>
      <c r="B62" s="29"/>
      <c r="C62" s="33"/>
      <c r="D62" s="54"/>
      <c r="E62" s="34">
        <v>6.6</v>
      </c>
      <c r="F62" s="55">
        <v>11.7</v>
      </c>
      <c r="G62" s="56" t="s">
        <v>72</v>
      </c>
      <c r="H62" s="28">
        <v>2.1</v>
      </c>
      <c r="K62" s="29"/>
      <c r="L62" s="33"/>
      <c r="M62" s="54"/>
      <c r="N62" s="34"/>
      <c r="O62" s="55">
        <v>11.52</v>
      </c>
      <c r="P62" s="56">
        <v>10.39</v>
      </c>
      <c r="Q62" s="28">
        <v>2.69</v>
      </c>
      <c r="T62" s="33">
        <v>3.1</v>
      </c>
      <c r="U62" s="54"/>
      <c r="V62" s="34">
        <v>6.6</v>
      </c>
      <c r="W62" s="55">
        <v>12.2</v>
      </c>
      <c r="X62" s="56">
        <v>11.9</v>
      </c>
      <c r="Y62" s="28">
        <v>3</v>
      </c>
      <c r="Z62" s="69"/>
      <c r="AA62" s="70"/>
      <c r="AC62" s="54"/>
      <c r="AD62" s="34"/>
      <c r="AE62" s="55"/>
      <c r="AF62" s="56"/>
      <c r="AG62" s="28"/>
      <c r="AH62" s="38"/>
      <c r="AI62" s="33">
        <v>3.1</v>
      </c>
      <c r="AJ62" s="54">
        <v>2.2999999999999998</v>
      </c>
      <c r="AK62" s="34"/>
      <c r="AL62" s="55">
        <v>12</v>
      </c>
      <c r="AM62" s="56">
        <v>11.5</v>
      </c>
      <c r="AN62" s="28">
        <v>2.7</v>
      </c>
      <c r="AO62" s="38"/>
      <c r="AP62" s="69">
        <v>10.4</v>
      </c>
      <c r="AQ62" s="70">
        <v>4.5999999999999996</v>
      </c>
      <c r="AR62" s="38"/>
      <c r="AS62" s="38"/>
      <c r="AT62" s="33"/>
      <c r="AU62" s="54">
        <v>2.2999999999999998</v>
      </c>
      <c r="AV62" s="34">
        <v>6.6</v>
      </c>
      <c r="AW62" s="55">
        <v>11.3</v>
      </c>
      <c r="AX62" s="56"/>
      <c r="AY62" s="28"/>
      <c r="BB62" s="38"/>
      <c r="BC62" s="38"/>
      <c r="BD62" s="38"/>
      <c r="BE62" s="38"/>
      <c r="BF62" s="38"/>
      <c r="BG62" s="38"/>
    </row>
    <row r="63" spans="1:59" ht="15">
      <c r="A63" s="2" t="s">
        <v>27</v>
      </c>
      <c r="B63" s="29"/>
      <c r="C63" s="33"/>
      <c r="D63" s="54"/>
      <c r="E63" s="34"/>
      <c r="F63" s="55">
        <v>50.8</v>
      </c>
      <c r="G63" s="56">
        <v>35</v>
      </c>
      <c r="H63" s="28">
        <v>339.6</v>
      </c>
      <c r="K63" s="29"/>
      <c r="L63" s="33"/>
      <c r="M63" s="54"/>
      <c r="N63" s="34"/>
      <c r="O63" s="71">
        <v>32.450000000000003</v>
      </c>
      <c r="P63" s="56">
        <v>34.479999999999997</v>
      </c>
      <c r="Q63" s="28">
        <v>92.93</v>
      </c>
      <c r="T63" s="33"/>
      <c r="U63" s="54"/>
      <c r="V63" s="34"/>
      <c r="W63" s="55"/>
      <c r="X63" s="56"/>
      <c r="Y63" s="28"/>
      <c r="Z63" s="69"/>
      <c r="AA63" s="70"/>
      <c r="AC63" s="54"/>
      <c r="AD63" s="34"/>
      <c r="AE63" s="55">
        <v>34</v>
      </c>
      <c r="AF63" s="56"/>
      <c r="AG63" s="28"/>
      <c r="AH63" s="38"/>
      <c r="AI63" s="33"/>
      <c r="AJ63" s="54"/>
      <c r="AK63" s="34"/>
      <c r="AL63" s="55"/>
      <c r="AM63" s="56"/>
      <c r="AN63" s="28"/>
      <c r="AO63" s="38"/>
      <c r="AP63" s="69"/>
      <c r="AQ63" s="70"/>
      <c r="AR63" s="38"/>
      <c r="AS63" s="38"/>
      <c r="AT63" s="33"/>
      <c r="AU63" s="54">
        <v>5.6</v>
      </c>
      <c r="AV63" s="34">
        <v>10.3</v>
      </c>
      <c r="AW63" s="55">
        <v>33.6</v>
      </c>
      <c r="AX63" s="56"/>
      <c r="AY63" s="28"/>
      <c r="BB63" s="38"/>
      <c r="BC63" s="38"/>
      <c r="BD63" s="38"/>
      <c r="BE63" s="38"/>
      <c r="BF63" s="38"/>
      <c r="BG63" s="38"/>
    </row>
    <row r="64" spans="1:59" ht="15">
      <c r="A64" s="2" t="s">
        <v>28</v>
      </c>
      <c r="B64" s="29"/>
      <c r="C64" s="33"/>
      <c r="D64" s="54"/>
      <c r="E64" s="34">
        <v>9.0399999999999991</v>
      </c>
      <c r="F64" s="55"/>
      <c r="G64" s="56"/>
      <c r="H64" s="28">
        <v>29.06</v>
      </c>
      <c r="K64" s="29"/>
      <c r="L64" s="33"/>
      <c r="M64" s="54"/>
      <c r="N64" s="34"/>
      <c r="O64" s="55">
        <v>6.15</v>
      </c>
      <c r="P64" s="56">
        <v>7.06</v>
      </c>
      <c r="Q64" s="28">
        <v>31.45</v>
      </c>
      <c r="T64" s="33"/>
      <c r="U64" s="54"/>
      <c r="V64" s="34"/>
      <c r="W64" s="55"/>
      <c r="X64" s="56"/>
      <c r="Y64" s="28"/>
      <c r="Z64" s="69"/>
      <c r="AA64" s="70"/>
      <c r="AC64" s="54"/>
      <c r="AD64" s="34"/>
      <c r="AE64" s="55"/>
      <c r="AF64" s="56"/>
      <c r="AG64" s="28"/>
      <c r="AH64" s="38"/>
      <c r="AI64" s="33"/>
      <c r="AJ64" s="54"/>
      <c r="AK64" s="34"/>
      <c r="AL64" s="55"/>
      <c r="AM64" s="56"/>
      <c r="AN64" s="28"/>
      <c r="AO64" s="38"/>
      <c r="AP64" s="69"/>
      <c r="AQ64" s="70"/>
      <c r="AR64" s="38"/>
      <c r="AS64" s="38"/>
      <c r="AT64" s="33"/>
      <c r="AU64" s="54">
        <v>25.58</v>
      </c>
      <c r="AV64" s="34">
        <v>9.25</v>
      </c>
      <c r="AW64" s="55"/>
      <c r="AX64" s="56"/>
      <c r="AY64" s="28"/>
      <c r="BB64" s="38"/>
      <c r="BC64" s="38"/>
      <c r="BD64" s="38"/>
      <c r="BE64" s="38"/>
      <c r="BF64" s="38"/>
      <c r="BG64" s="38"/>
    </row>
    <row r="65" spans="1:59" ht="15">
      <c r="A65" s="27" t="s">
        <v>29</v>
      </c>
      <c r="B65" s="29"/>
      <c r="C65" s="33"/>
      <c r="D65" s="54"/>
      <c r="E65" s="34" t="s">
        <v>31</v>
      </c>
      <c r="F65" s="55" t="s">
        <v>32</v>
      </c>
      <c r="G65" s="56" t="s">
        <v>32</v>
      </c>
      <c r="H65" s="28" t="s">
        <v>31</v>
      </c>
      <c r="K65" s="29"/>
      <c r="L65" s="33"/>
      <c r="M65" s="54"/>
      <c r="N65" s="34"/>
      <c r="O65" s="55" t="s">
        <v>32</v>
      </c>
      <c r="P65" s="56" t="s">
        <v>32</v>
      </c>
      <c r="Q65" s="28" t="s">
        <v>31</v>
      </c>
      <c r="T65" s="33" t="s">
        <v>31</v>
      </c>
      <c r="U65" s="54" t="s">
        <v>31</v>
      </c>
      <c r="V65" s="34" t="s">
        <v>31</v>
      </c>
      <c r="W65" s="55" t="s">
        <v>32</v>
      </c>
      <c r="X65" s="56" t="s">
        <v>32</v>
      </c>
      <c r="Y65" s="28" t="s">
        <v>31</v>
      </c>
      <c r="Z65" s="69" t="s">
        <v>32</v>
      </c>
      <c r="AA65" s="70" t="s">
        <v>31</v>
      </c>
      <c r="AC65" s="54" t="s">
        <v>31</v>
      </c>
      <c r="AD65" s="34"/>
      <c r="AE65" s="55" t="s">
        <v>32</v>
      </c>
      <c r="AF65" s="56"/>
      <c r="AG65" s="28"/>
      <c r="AH65" s="38"/>
      <c r="AI65" s="33" t="s">
        <v>31</v>
      </c>
      <c r="AJ65" s="54" t="s">
        <v>31</v>
      </c>
      <c r="AK65" s="34"/>
      <c r="AL65" s="55" t="s">
        <v>32</v>
      </c>
      <c r="AM65" s="56" t="s">
        <v>32</v>
      </c>
      <c r="AN65" s="28" t="s">
        <v>31</v>
      </c>
      <c r="AO65" s="38" t="s">
        <v>31</v>
      </c>
      <c r="AP65" s="69" t="s">
        <v>32</v>
      </c>
      <c r="AQ65" s="70" t="s">
        <v>31</v>
      </c>
      <c r="AR65" s="38"/>
      <c r="AS65" s="38"/>
      <c r="AT65" s="33"/>
      <c r="AU65" s="54" t="s">
        <v>31</v>
      </c>
      <c r="AV65" s="34" t="s">
        <v>31</v>
      </c>
      <c r="AW65" s="55" t="s">
        <v>32</v>
      </c>
      <c r="AX65" s="56"/>
      <c r="AY65" s="28"/>
      <c r="BB65" s="38"/>
      <c r="BC65" s="38"/>
      <c r="BD65" s="38"/>
      <c r="BE65" s="38"/>
      <c r="BF65" s="38"/>
      <c r="BG65" s="38"/>
    </row>
    <row r="66" spans="1:59" ht="15">
      <c r="B66" s="2"/>
      <c r="C66" s="2"/>
      <c r="D66" s="2"/>
      <c r="E66" s="2"/>
      <c r="F66" s="38"/>
      <c r="G66" s="38"/>
      <c r="H66" s="38"/>
      <c r="K66" s="2"/>
      <c r="L66" s="2"/>
      <c r="M66" s="2"/>
      <c r="N66" s="2"/>
      <c r="O66" s="38"/>
      <c r="P66" s="38"/>
      <c r="Q66" s="38"/>
      <c r="T66" s="2"/>
      <c r="U66" s="2"/>
      <c r="V66" s="2"/>
      <c r="W66" s="2"/>
      <c r="X66" s="38"/>
      <c r="Y66" s="38"/>
      <c r="Z66" s="38"/>
      <c r="AC66" s="2"/>
      <c r="AD66" s="2"/>
      <c r="AE66" s="2"/>
      <c r="AF66" s="2"/>
      <c r="AG66" s="38"/>
      <c r="AH66" s="38"/>
      <c r="AI66" s="38"/>
      <c r="AL66" s="72"/>
      <c r="AM66" s="72"/>
      <c r="AN66" s="72"/>
      <c r="AO66" s="72"/>
      <c r="AP66" s="72"/>
      <c r="AQ66" s="72"/>
      <c r="AR66" s="14"/>
      <c r="AS66" s="14"/>
      <c r="AT66" s="14"/>
      <c r="AU66" s="38"/>
      <c r="AV66" s="38"/>
      <c r="AW66" s="38"/>
      <c r="AX66" s="38"/>
      <c r="AY66" s="38"/>
    </row>
    <row r="67" spans="1:59" ht="15">
      <c r="B67" s="2"/>
      <c r="C67" s="2"/>
      <c r="D67" s="2"/>
      <c r="E67" s="2"/>
      <c r="F67" s="38"/>
      <c r="G67" s="38"/>
      <c r="H67" s="38"/>
      <c r="K67" s="2"/>
      <c r="L67" s="2"/>
      <c r="M67" s="2"/>
      <c r="N67" s="2"/>
      <c r="O67" s="38"/>
      <c r="P67" s="38"/>
      <c r="Q67" s="38"/>
      <c r="T67" s="2"/>
      <c r="U67" s="2"/>
      <c r="V67" s="2"/>
      <c r="W67" s="2"/>
      <c r="X67" s="38"/>
      <c r="Y67" s="38"/>
      <c r="Z67" s="38"/>
      <c r="AC67" s="2"/>
      <c r="AD67" s="2"/>
      <c r="AE67" s="2"/>
      <c r="AF67" s="2"/>
      <c r="AG67" s="38"/>
      <c r="AH67" s="38"/>
      <c r="AI67" s="38"/>
      <c r="AR67" s="14"/>
      <c r="AS67" s="14"/>
      <c r="AT67" s="14"/>
      <c r="AU67" s="38"/>
      <c r="AV67" s="38"/>
      <c r="AW67" s="38"/>
      <c r="AX67" s="38"/>
      <c r="AY67" s="38"/>
    </row>
    <row r="68" spans="1:59" ht="15">
      <c r="B68" s="2"/>
      <c r="C68" s="2"/>
      <c r="D68" s="2"/>
      <c r="E68" s="2"/>
      <c r="F68" s="38"/>
      <c r="G68" s="38"/>
      <c r="H68" s="38"/>
      <c r="K68" s="2"/>
      <c r="L68" s="2"/>
      <c r="M68" s="2"/>
      <c r="N68" s="2"/>
      <c r="O68" s="38"/>
      <c r="P68" s="38"/>
      <c r="Q68" s="38"/>
      <c r="T68" s="2"/>
      <c r="U68" s="2"/>
      <c r="V68" s="2"/>
      <c r="W68" s="2"/>
      <c r="X68" s="38"/>
      <c r="Y68" s="38"/>
      <c r="Z68" s="38"/>
      <c r="AC68" s="2"/>
      <c r="AD68" s="2"/>
      <c r="AE68" s="67"/>
      <c r="AF68" s="38"/>
      <c r="AG68" s="67"/>
      <c r="AH68" s="14"/>
      <c r="AI68" s="14"/>
      <c r="AR68" s="14"/>
      <c r="AS68" s="14"/>
      <c r="AT68" s="14"/>
      <c r="AU68" s="38"/>
      <c r="AV68" s="38"/>
      <c r="AW68" s="38"/>
      <c r="AX68" s="38"/>
      <c r="AY68" s="38"/>
    </row>
    <row r="69" spans="1:59" ht="15">
      <c r="A69" s="2" t="s">
        <v>73</v>
      </c>
      <c r="B69" s="2"/>
      <c r="C69" s="2"/>
      <c r="D69" s="2"/>
      <c r="E69" s="2"/>
      <c r="F69" s="38"/>
      <c r="G69" s="38"/>
      <c r="H69" s="38"/>
      <c r="K69" s="2"/>
      <c r="L69" s="2"/>
      <c r="M69" s="2"/>
      <c r="N69" s="2"/>
      <c r="O69" s="38"/>
      <c r="P69" s="38"/>
      <c r="Q69" s="38"/>
      <c r="T69" s="2"/>
      <c r="U69" s="2"/>
      <c r="V69" s="2"/>
      <c r="W69" s="2"/>
      <c r="X69" s="38"/>
      <c r="Y69" s="38"/>
      <c r="Z69" s="38"/>
      <c r="AC69" s="2"/>
      <c r="AD69" s="2"/>
      <c r="AE69" s="38"/>
      <c r="AF69" s="38"/>
      <c r="AG69" s="38"/>
      <c r="AH69" s="38"/>
      <c r="AI69" s="38"/>
      <c r="AL69" s="14"/>
      <c r="AM69" s="14"/>
      <c r="AN69" s="38"/>
      <c r="AO69" s="67"/>
      <c r="AP69" s="14"/>
      <c r="AQ69" s="14"/>
      <c r="AR69" s="67"/>
      <c r="AS69" s="14"/>
      <c r="AT69" s="14"/>
      <c r="AU69" s="38"/>
      <c r="AV69" s="38"/>
      <c r="AW69" s="38"/>
      <c r="AX69" s="38"/>
      <c r="AY69" s="38"/>
    </row>
    <row r="70" spans="1:59" ht="15">
      <c r="A70" t="s">
        <v>74</v>
      </c>
      <c r="B70" s="2"/>
      <c r="C70" s="2"/>
      <c r="D70" s="2"/>
      <c r="E70" s="2"/>
      <c r="F70" s="38"/>
      <c r="G70" s="38"/>
      <c r="H70" s="38"/>
      <c r="K70" s="2"/>
      <c r="L70" s="2"/>
      <c r="M70" s="2"/>
      <c r="N70" s="2"/>
      <c r="O70" s="38"/>
      <c r="P70" s="38"/>
      <c r="Q70" s="38"/>
      <c r="T70" s="2"/>
      <c r="U70" s="2"/>
      <c r="V70" s="2"/>
      <c r="W70" s="2"/>
      <c r="X70" s="38"/>
      <c r="Y70" s="38"/>
      <c r="Z70" s="38"/>
      <c r="AC70" s="2"/>
      <c r="AD70" s="2"/>
      <c r="AE70" s="38"/>
      <c r="AF70" s="38"/>
      <c r="AG70" s="38"/>
      <c r="AH70" s="38"/>
      <c r="AI70" s="38"/>
      <c r="AL70" s="38"/>
      <c r="AM70" s="38"/>
      <c r="AN70" s="38"/>
      <c r="AO70" s="38"/>
      <c r="AP70" s="38"/>
      <c r="AQ70" s="38"/>
      <c r="AR70" s="38"/>
      <c r="AS70" s="14"/>
      <c r="AT70" s="14"/>
      <c r="AU70" s="38"/>
      <c r="AV70" s="38"/>
      <c r="AW70" s="38"/>
      <c r="AX70" s="38"/>
      <c r="AY70" s="38"/>
    </row>
    <row r="71" spans="1:59" ht="15">
      <c r="A71" t="s">
        <v>75</v>
      </c>
      <c r="B71" s="2"/>
      <c r="C71" s="2"/>
      <c r="D71" s="2"/>
      <c r="E71" s="2"/>
      <c r="F71" s="38"/>
      <c r="G71" s="38"/>
      <c r="H71" s="38"/>
      <c r="K71" s="2"/>
      <c r="L71" s="2"/>
      <c r="M71" s="2"/>
      <c r="N71" s="2"/>
      <c r="O71" s="38"/>
      <c r="P71" s="38"/>
      <c r="Q71" s="38"/>
      <c r="T71" s="38"/>
      <c r="U71" s="14"/>
      <c r="V71" s="67"/>
      <c r="W71" s="67"/>
      <c r="X71" s="67"/>
      <c r="Y71" s="14"/>
      <c r="Z71" s="14"/>
      <c r="AC71" s="2"/>
      <c r="AD71" s="2"/>
      <c r="AE71" s="38"/>
      <c r="AF71" s="38"/>
      <c r="AG71" s="38"/>
      <c r="AH71" s="38"/>
      <c r="AI71" s="38"/>
      <c r="AL71" s="38"/>
      <c r="AM71" s="38"/>
      <c r="AN71" s="38"/>
      <c r="AO71" s="38"/>
      <c r="AP71" s="38"/>
      <c r="AQ71" s="38"/>
      <c r="AR71" s="38"/>
      <c r="AS71" s="14"/>
      <c r="AT71" s="14"/>
      <c r="AU71" s="38"/>
      <c r="AV71" s="38"/>
      <c r="AW71" s="38"/>
      <c r="AX71" s="38"/>
      <c r="AY71" s="38"/>
    </row>
    <row r="72" spans="1:59" ht="15">
      <c r="A72" t="s">
        <v>76</v>
      </c>
      <c r="B72" s="2"/>
      <c r="C72" s="2"/>
      <c r="D72" s="2"/>
      <c r="E72" s="2"/>
      <c r="F72" s="38"/>
      <c r="G72" s="38"/>
      <c r="H72" s="38"/>
      <c r="K72" s="2"/>
      <c r="L72" s="2"/>
      <c r="M72" s="2"/>
      <c r="N72" s="2"/>
      <c r="O72" s="38"/>
      <c r="P72" s="38"/>
      <c r="Q72" s="38"/>
      <c r="T72" s="38"/>
      <c r="U72" s="38"/>
      <c r="V72" s="73"/>
      <c r="W72" s="38"/>
      <c r="X72" s="38"/>
      <c r="Y72" s="38"/>
      <c r="Z72" s="38"/>
      <c r="AC72" s="2"/>
      <c r="AD72" s="2"/>
      <c r="AE72" s="38"/>
      <c r="AF72" s="38"/>
      <c r="AG72" s="38"/>
      <c r="AH72" s="38"/>
      <c r="AI72" s="38"/>
      <c r="AL72" s="38"/>
      <c r="AM72" s="38"/>
      <c r="AN72" s="38"/>
      <c r="AO72" s="38"/>
      <c r="AP72" s="38"/>
      <c r="AQ72" s="38"/>
      <c r="AR72" s="38"/>
      <c r="AS72" s="14"/>
      <c r="AT72" s="14"/>
      <c r="AU72" s="38"/>
      <c r="AV72" s="38"/>
      <c r="AW72" s="38"/>
      <c r="AX72" s="38"/>
      <c r="AY72" s="38"/>
    </row>
    <row r="73" spans="1:59" ht="15">
      <c r="B73" s="2"/>
      <c r="C73" s="2"/>
      <c r="D73" s="2"/>
      <c r="E73" s="2"/>
      <c r="F73" s="38"/>
      <c r="G73" s="38"/>
      <c r="H73" s="38"/>
      <c r="K73" s="2"/>
      <c r="L73" s="2"/>
      <c r="M73" s="2"/>
      <c r="N73" s="2"/>
      <c r="O73" s="38"/>
      <c r="P73" s="38"/>
      <c r="Q73" s="38"/>
      <c r="T73" s="38"/>
      <c r="U73" s="38"/>
      <c r="V73" s="38"/>
      <c r="W73" s="38"/>
      <c r="X73" s="38"/>
      <c r="Y73" s="38"/>
      <c r="Z73" s="38"/>
      <c r="AC73" s="2"/>
      <c r="AD73" s="2"/>
      <c r="AE73" s="38"/>
      <c r="AF73" s="38"/>
      <c r="AG73" s="38"/>
      <c r="AH73" s="38"/>
      <c r="AI73" s="38"/>
      <c r="AL73" s="38"/>
      <c r="AM73" s="38"/>
      <c r="AN73" s="38"/>
      <c r="AO73" s="38"/>
      <c r="AP73" s="38"/>
      <c r="AQ73" s="38"/>
      <c r="AR73" s="38"/>
      <c r="AS73" s="14"/>
      <c r="AT73" s="14"/>
      <c r="AU73" s="38"/>
      <c r="AV73" s="38"/>
      <c r="AW73" s="38"/>
      <c r="AX73" s="38"/>
      <c r="AY73" s="38"/>
    </row>
    <row r="74" spans="1:59" ht="15">
      <c r="B74" s="2"/>
      <c r="C74" s="2"/>
      <c r="D74" s="2"/>
      <c r="E74" s="2"/>
      <c r="F74" s="38"/>
      <c r="G74" s="38"/>
      <c r="H74" s="38"/>
      <c r="K74" s="2"/>
      <c r="L74" s="2"/>
      <c r="M74" s="2"/>
      <c r="N74" s="2"/>
      <c r="O74" s="38"/>
      <c r="P74" s="38"/>
      <c r="Q74" s="38"/>
      <c r="T74" s="38"/>
      <c r="U74" s="38"/>
      <c r="V74" s="38"/>
      <c r="W74" s="38"/>
      <c r="X74" s="38"/>
      <c r="Y74" s="38"/>
      <c r="Z74" s="38"/>
      <c r="AC74" s="2"/>
      <c r="AD74" s="2"/>
      <c r="AE74" s="38"/>
      <c r="AF74" s="38"/>
      <c r="AG74" s="38"/>
      <c r="AH74" s="38"/>
      <c r="AI74" s="38"/>
      <c r="AL74" s="38"/>
      <c r="AM74" s="38"/>
      <c r="AN74" s="38"/>
      <c r="AO74" s="38"/>
      <c r="AP74" s="38"/>
      <c r="AQ74" s="38"/>
      <c r="AR74" s="38"/>
      <c r="AS74" s="14"/>
      <c r="AT74" s="14"/>
      <c r="AU74" s="38"/>
      <c r="AV74" s="38"/>
      <c r="AW74" s="38"/>
      <c r="AX74" s="38"/>
      <c r="AY74" s="38"/>
    </row>
    <row r="75" spans="1:59" ht="15">
      <c r="B75" s="38"/>
      <c r="C75" s="14"/>
      <c r="D75" s="38"/>
      <c r="E75" s="38"/>
      <c r="F75" s="14"/>
      <c r="G75" s="14"/>
      <c r="H75" s="14"/>
      <c r="I75" s="25"/>
      <c r="J75" s="25"/>
      <c r="K75" s="38"/>
      <c r="L75" s="14"/>
      <c r="M75" s="38"/>
      <c r="N75" s="38"/>
      <c r="O75" s="14"/>
      <c r="P75" s="14"/>
      <c r="Q75" s="14"/>
      <c r="R75" s="25"/>
      <c r="S75" s="25"/>
      <c r="T75" s="38"/>
      <c r="U75" s="38"/>
      <c r="V75" s="38"/>
      <c r="W75" s="38"/>
      <c r="X75" s="38"/>
      <c r="Y75" s="38"/>
      <c r="Z75" s="38"/>
      <c r="AA75" s="38"/>
      <c r="AB75" s="25"/>
      <c r="AC75" s="38"/>
      <c r="AD75" s="14"/>
      <c r="AE75" s="38"/>
      <c r="AF75" s="38"/>
      <c r="AG75" s="38"/>
      <c r="AH75" s="38"/>
      <c r="AI75" s="38"/>
      <c r="AL75" s="38"/>
      <c r="AM75" s="38"/>
      <c r="AN75" s="38"/>
      <c r="AO75" s="38"/>
      <c r="AP75" s="38"/>
      <c r="AQ75" s="38"/>
      <c r="AR75" s="38"/>
      <c r="AS75" s="38"/>
      <c r="AT75" s="38"/>
      <c r="AU75" s="38"/>
      <c r="AV75" s="38"/>
      <c r="AW75" s="38"/>
      <c r="AX75" s="38"/>
      <c r="AY75" s="38"/>
    </row>
    <row r="76" spans="1:59">
      <c r="A76" s="74" t="s">
        <v>77</v>
      </c>
      <c r="B76" s="38"/>
      <c r="C76" s="38"/>
      <c r="D76" s="38"/>
      <c r="E76" s="38"/>
      <c r="F76" s="38"/>
      <c r="G76" s="38"/>
      <c r="H76" s="38"/>
      <c r="I76" s="25"/>
      <c r="J76" s="25"/>
      <c r="K76" s="38"/>
      <c r="L76" s="38"/>
      <c r="M76" s="38"/>
      <c r="N76" s="38"/>
      <c r="O76" s="38"/>
      <c r="P76" s="38"/>
      <c r="Q76" s="38"/>
      <c r="R76" s="25"/>
      <c r="S76" s="25"/>
      <c r="T76" s="38"/>
      <c r="U76" s="38"/>
      <c r="V76" s="38"/>
      <c r="W76" s="38"/>
      <c r="X76" s="38"/>
      <c r="Y76" s="38"/>
      <c r="Z76" s="38"/>
      <c r="AA76" s="38"/>
      <c r="AB76" s="25"/>
      <c r="AC76" s="38"/>
      <c r="AD76" s="38"/>
      <c r="AE76" s="38"/>
      <c r="AF76" s="38"/>
      <c r="AG76" s="38"/>
      <c r="AH76" s="38"/>
      <c r="AI76" s="38"/>
      <c r="AL76" s="38"/>
      <c r="AM76" s="38"/>
      <c r="AN76" s="38"/>
      <c r="AO76" s="38"/>
      <c r="AP76" s="38"/>
      <c r="AQ76" s="38"/>
      <c r="AR76" s="38"/>
      <c r="AS76" s="38"/>
      <c r="AT76" s="38"/>
      <c r="AU76" s="38"/>
      <c r="AV76" s="38"/>
      <c r="AW76" s="38"/>
      <c r="AX76" s="38"/>
      <c r="AY76" s="38"/>
    </row>
    <row r="77" spans="1:59" ht="25.35" customHeight="1">
      <c r="A77" s="75" t="s">
        <v>78</v>
      </c>
      <c r="B77" s="38"/>
      <c r="C77" s="38"/>
      <c r="D77" s="38"/>
      <c r="E77" s="38"/>
      <c r="F77" s="38"/>
      <c r="G77" s="38"/>
      <c r="H77" s="38"/>
      <c r="I77" s="25"/>
      <c r="J77" s="25"/>
      <c r="K77" s="38"/>
      <c r="L77" s="38"/>
      <c r="M77" s="38"/>
      <c r="N77" s="38"/>
      <c r="O77" s="38"/>
      <c r="P77" s="38"/>
      <c r="Q77" s="38"/>
      <c r="R77" s="25"/>
      <c r="S77" s="25"/>
      <c r="T77" s="38"/>
      <c r="U77" s="38"/>
      <c r="V77" s="38"/>
      <c r="W77" s="38"/>
      <c r="X77" s="38"/>
      <c r="Y77" s="38"/>
      <c r="Z77" s="38"/>
      <c r="AA77" s="38"/>
      <c r="AB77" s="25"/>
      <c r="AC77" s="38"/>
      <c r="AD77" s="38"/>
      <c r="AE77" s="38"/>
      <c r="AF77" s="38"/>
      <c r="AG77" s="38"/>
      <c r="AH77" s="38"/>
      <c r="AI77" s="38"/>
      <c r="AL77" s="38"/>
      <c r="AM77" s="38"/>
      <c r="AN77" s="38"/>
      <c r="AO77" s="38"/>
      <c r="AP77" s="38"/>
      <c r="AQ77" s="38"/>
      <c r="AR77" s="38"/>
      <c r="AS77" s="38"/>
      <c r="AT77" s="38"/>
      <c r="AU77" s="38"/>
      <c r="AV77" s="38"/>
      <c r="AW77" s="38"/>
      <c r="AX77" s="38"/>
      <c r="AY77" s="38"/>
    </row>
    <row r="78" spans="1:59">
      <c r="A78" s="74"/>
      <c r="B78" s="38"/>
      <c r="C78" s="38"/>
      <c r="D78" s="38"/>
      <c r="E78" s="38"/>
      <c r="F78" s="38"/>
      <c r="G78" s="38"/>
      <c r="H78" s="38"/>
      <c r="I78" s="25"/>
      <c r="J78" s="25"/>
      <c r="K78" s="38"/>
      <c r="L78" s="38"/>
      <c r="M78" s="38"/>
      <c r="N78" s="38"/>
      <c r="O78" s="38"/>
      <c r="P78" s="38"/>
      <c r="Q78" s="38"/>
      <c r="R78" s="25"/>
      <c r="S78" s="25"/>
      <c r="T78" s="38"/>
      <c r="U78" s="38"/>
      <c r="V78" s="38"/>
      <c r="W78" s="38"/>
      <c r="X78" s="38"/>
      <c r="Y78" s="38"/>
      <c r="Z78" s="38"/>
      <c r="AA78" s="38"/>
      <c r="AB78" s="25"/>
      <c r="AC78" s="38"/>
      <c r="AD78" s="38"/>
      <c r="AE78" s="38"/>
      <c r="AF78" s="38"/>
      <c r="AG78" s="38"/>
      <c r="AH78" s="38"/>
      <c r="AI78" s="38"/>
      <c r="AL78" s="38"/>
      <c r="AM78" s="38"/>
      <c r="AN78" s="38"/>
      <c r="AO78" s="38"/>
      <c r="AP78" s="38"/>
      <c r="AQ78" s="38"/>
      <c r="AR78" s="38"/>
      <c r="AS78" s="38"/>
      <c r="AT78" s="38"/>
      <c r="AU78" s="38"/>
      <c r="AV78" s="38"/>
      <c r="AW78" s="38"/>
      <c r="AX78" s="38"/>
      <c r="AY78" s="38"/>
    </row>
    <row r="79" spans="1:59" ht="24">
      <c r="A79" s="76" t="s">
        <v>79</v>
      </c>
      <c r="B79" s="38"/>
      <c r="C79" s="38"/>
      <c r="D79" s="38"/>
      <c r="E79" s="38"/>
      <c r="F79" s="38"/>
      <c r="G79" s="38"/>
      <c r="H79" s="38"/>
      <c r="I79" s="25"/>
      <c r="J79" s="25"/>
      <c r="K79" s="38"/>
      <c r="L79" s="38"/>
      <c r="M79" s="38"/>
      <c r="N79" s="38"/>
      <c r="O79" s="38"/>
      <c r="P79" s="38"/>
      <c r="Q79" s="38"/>
      <c r="R79" s="25"/>
      <c r="S79" s="25"/>
      <c r="T79" s="38"/>
      <c r="U79" s="38"/>
      <c r="V79" s="38"/>
      <c r="W79" s="38"/>
      <c r="X79" s="38"/>
      <c r="Y79" s="38"/>
      <c r="Z79" s="38"/>
      <c r="AA79" s="38"/>
      <c r="AB79" s="25"/>
      <c r="AC79" s="38"/>
      <c r="AD79" s="38"/>
      <c r="AE79" s="38"/>
      <c r="AF79" s="38"/>
      <c r="AG79" s="38"/>
      <c r="AH79" s="38"/>
      <c r="AI79" s="38"/>
      <c r="AL79" s="38"/>
      <c r="AM79" s="38"/>
      <c r="AN79" s="38"/>
      <c r="AO79" s="38"/>
      <c r="AP79" s="38"/>
      <c r="AQ79" s="38"/>
      <c r="AR79" s="38"/>
      <c r="AS79" s="38"/>
      <c r="AT79" s="38"/>
      <c r="AU79" s="38"/>
      <c r="AV79" s="38"/>
      <c r="AW79" s="38"/>
      <c r="AX79" s="38"/>
      <c r="AY79" s="38"/>
    </row>
    <row r="80" spans="1:59">
      <c r="A80" s="74"/>
      <c r="B80" s="38"/>
      <c r="C80" s="38"/>
      <c r="D80" s="38"/>
      <c r="E80" s="38"/>
      <c r="F80" s="38"/>
      <c r="G80" s="38"/>
      <c r="H80" s="38"/>
      <c r="I80" s="25"/>
      <c r="J80" s="25"/>
      <c r="K80" s="38"/>
      <c r="L80" s="38"/>
      <c r="M80" s="38"/>
      <c r="N80" s="38"/>
      <c r="O80" s="38"/>
      <c r="P80" s="38"/>
      <c r="Q80" s="38"/>
      <c r="R80" s="25"/>
      <c r="S80" s="25"/>
      <c r="T80" s="38"/>
      <c r="U80" s="38"/>
      <c r="V80" s="38"/>
      <c r="W80" s="38"/>
      <c r="X80" s="38"/>
      <c r="Y80" s="38"/>
      <c r="Z80" s="38"/>
      <c r="AA80" s="38"/>
      <c r="AB80" s="25"/>
      <c r="AC80" s="38"/>
      <c r="AD80" s="38"/>
      <c r="AE80" s="38"/>
      <c r="AF80" s="38"/>
      <c r="AG80" s="38"/>
      <c r="AH80" s="38"/>
      <c r="AI80" s="38"/>
      <c r="AL80" s="38"/>
      <c r="AM80" s="38"/>
      <c r="AN80" s="38"/>
      <c r="AO80" s="38"/>
      <c r="AP80" s="38"/>
      <c r="AQ80" s="38"/>
      <c r="AR80" s="38"/>
      <c r="AS80" s="38"/>
      <c r="AT80" s="38"/>
      <c r="AU80" s="38"/>
      <c r="AV80" s="38"/>
      <c r="AW80" s="38"/>
      <c r="AX80" s="38"/>
      <c r="AY80" s="38"/>
    </row>
    <row r="81" spans="1:51" ht="24">
      <c r="A81" s="76" t="s">
        <v>80</v>
      </c>
      <c r="B81" s="38"/>
      <c r="C81" s="38"/>
      <c r="D81" s="38"/>
      <c r="E81" s="38"/>
      <c r="F81" s="38"/>
      <c r="G81" s="38"/>
      <c r="H81" s="38"/>
      <c r="I81" s="25"/>
      <c r="J81" s="25"/>
      <c r="K81" s="38"/>
      <c r="L81" s="38"/>
      <c r="M81" s="38"/>
      <c r="N81" s="38"/>
      <c r="O81" s="38"/>
      <c r="P81" s="38"/>
      <c r="Q81" s="38"/>
      <c r="R81" s="25"/>
      <c r="S81" s="25"/>
      <c r="T81" s="38"/>
      <c r="U81" s="38"/>
      <c r="V81" s="38"/>
      <c r="W81" s="38"/>
      <c r="X81" s="38"/>
      <c r="Y81" s="38"/>
      <c r="Z81" s="38"/>
      <c r="AA81" s="38"/>
      <c r="AB81" s="25"/>
      <c r="AC81" s="38"/>
      <c r="AD81" s="38"/>
      <c r="AE81" s="38"/>
      <c r="AF81" s="38"/>
      <c r="AG81" s="38"/>
      <c r="AH81" s="38"/>
      <c r="AI81" s="38"/>
      <c r="AR81" s="38"/>
      <c r="AS81" s="38"/>
      <c r="AT81" s="38"/>
      <c r="AU81" s="38"/>
      <c r="AV81" s="38"/>
      <c r="AW81" s="38"/>
      <c r="AX81" s="38"/>
      <c r="AY81" s="38"/>
    </row>
    <row r="82" spans="1:51">
      <c r="A82" s="76" t="s">
        <v>81</v>
      </c>
      <c r="B82" s="38"/>
      <c r="C82" s="38"/>
      <c r="D82" s="38"/>
      <c r="E82" s="38"/>
      <c r="F82" s="38"/>
      <c r="G82" s="38"/>
      <c r="H82" s="38"/>
      <c r="I82" s="25"/>
      <c r="J82" s="25"/>
      <c r="K82" s="38"/>
      <c r="L82" s="38"/>
      <c r="M82" s="38"/>
      <c r="N82" s="38"/>
      <c r="O82" s="38"/>
      <c r="P82" s="38"/>
      <c r="Q82" s="38"/>
      <c r="R82" s="25"/>
      <c r="S82" s="25"/>
      <c r="T82" s="38"/>
      <c r="U82" s="38"/>
      <c r="V82" s="38"/>
      <c r="W82" s="38"/>
      <c r="X82" s="38"/>
      <c r="Y82" s="38"/>
      <c r="Z82" s="38"/>
      <c r="AA82" s="38"/>
      <c r="AB82" s="25"/>
      <c r="AC82" s="38"/>
      <c r="AD82" s="38"/>
      <c r="AE82" s="38"/>
      <c r="AF82" s="38"/>
      <c r="AG82" s="38"/>
      <c r="AH82" s="38"/>
      <c r="AI82" s="38"/>
      <c r="AR82" s="38"/>
      <c r="AS82" s="38"/>
      <c r="AT82" s="38"/>
      <c r="AU82" s="38"/>
      <c r="AV82" s="38"/>
      <c r="AW82" s="38"/>
      <c r="AX82" s="38"/>
      <c r="AY82" s="38"/>
    </row>
    <row r="83" spans="1:51">
      <c r="A83" s="76" t="s">
        <v>82</v>
      </c>
      <c r="B83" s="38"/>
      <c r="C83" s="38"/>
      <c r="D83" s="38"/>
      <c r="E83" s="38"/>
      <c r="F83" s="38"/>
      <c r="G83" s="38"/>
      <c r="H83" s="38"/>
      <c r="I83" s="25"/>
      <c r="J83" s="25"/>
      <c r="K83" s="38"/>
      <c r="L83" s="38"/>
      <c r="M83" s="38"/>
      <c r="N83" s="38"/>
      <c r="O83" s="38"/>
      <c r="P83" s="38"/>
      <c r="Q83" s="38"/>
      <c r="R83" s="25"/>
      <c r="S83" s="25"/>
      <c r="T83" s="38"/>
      <c r="U83" s="38"/>
      <c r="V83" s="38"/>
      <c r="W83" s="38"/>
      <c r="X83" s="38"/>
      <c r="Y83" s="38"/>
      <c r="Z83" s="38"/>
      <c r="AA83" s="38"/>
      <c r="AB83" s="25"/>
      <c r="AC83" s="38"/>
      <c r="AD83" s="38"/>
      <c r="AE83" s="38"/>
      <c r="AF83" s="38"/>
      <c r="AG83" s="38"/>
      <c r="AH83" s="38"/>
      <c r="AI83" s="38"/>
      <c r="AR83" s="38"/>
      <c r="AS83" s="38"/>
      <c r="AT83" s="38"/>
      <c r="AU83" s="38"/>
      <c r="AV83" s="38"/>
      <c r="AW83" s="38"/>
      <c r="AX83" s="38"/>
      <c r="AY83" s="38"/>
    </row>
    <row r="84" spans="1:51" ht="24">
      <c r="A84" s="76" t="s">
        <v>83</v>
      </c>
      <c r="B84" s="38"/>
      <c r="C84" s="38"/>
      <c r="D84" s="38"/>
      <c r="E84" s="38"/>
      <c r="F84" s="38"/>
      <c r="G84" s="38"/>
      <c r="H84" s="38"/>
      <c r="I84" s="25"/>
      <c r="J84" s="25"/>
      <c r="K84" s="38"/>
      <c r="L84" s="38"/>
      <c r="M84" s="38"/>
      <c r="N84" s="38"/>
      <c r="O84" s="38"/>
      <c r="P84" s="38"/>
      <c r="Q84" s="38"/>
      <c r="R84" s="25"/>
      <c r="S84" s="25"/>
      <c r="T84" s="38"/>
      <c r="U84" s="38"/>
      <c r="V84" s="38"/>
      <c r="W84" s="38"/>
      <c r="X84" s="38"/>
      <c r="Y84" s="38"/>
      <c r="Z84" s="38"/>
      <c r="AA84" s="38"/>
      <c r="AB84" s="25"/>
      <c r="AC84" s="38"/>
      <c r="AD84" s="38"/>
      <c r="AE84" s="38"/>
      <c r="AF84" s="38"/>
      <c r="AG84" s="38"/>
      <c r="AH84" s="38"/>
      <c r="AI84" s="38"/>
      <c r="AR84" s="38"/>
      <c r="AS84" s="38"/>
      <c r="AT84" s="38"/>
      <c r="AU84" s="38"/>
      <c r="AV84" s="38"/>
      <c r="AW84" s="38"/>
    </row>
    <row r="85" spans="1:51" ht="24">
      <c r="A85" s="76" t="s">
        <v>84</v>
      </c>
      <c r="B85" s="38"/>
      <c r="C85" s="38"/>
      <c r="D85" s="38"/>
      <c r="E85" s="38"/>
      <c r="F85" s="38"/>
      <c r="G85" s="38"/>
      <c r="H85" s="38"/>
      <c r="I85" s="25"/>
      <c r="J85" s="25"/>
      <c r="K85" s="38"/>
      <c r="L85" s="38"/>
      <c r="M85" s="38"/>
      <c r="N85" s="38"/>
      <c r="O85" s="38"/>
      <c r="P85" s="38"/>
      <c r="Q85" s="38"/>
      <c r="R85" s="25"/>
      <c r="S85" s="25"/>
      <c r="T85" s="38"/>
      <c r="U85" s="38"/>
      <c r="V85" s="38"/>
      <c r="W85" s="38"/>
      <c r="X85" s="38"/>
      <c r="Y85" s="38"/>
      <c r="Z85" s="38"/>
      <c r="AA85" s="38"/>
      <c r="AB85" s="25"/>
      <c r="AC85" s="38"/>
      <c r="AD85" s="38"/>
      <c r="AE85" s="38"/>
      <c r="AF85" s="38"/>
      <c r="AG85" s="38"/>
      <c r="AH85" s="38"/>
      <c r="AI85" s="38"/>
      <c r="AR85" s="38"/>
      <c r="AS85" s="38"/>
      <c r="AT85" s="38"/>
      <c r="AU85" s="38"/>
      <c r="AV85" s="38"/>
      <c r="AW85" s="38"/>
    </row>
    <row r="86" spans="1:51" ht="24">
      <c r="A86" s="76" t="s">
        <v>85</v>
      </c>
      <c r="B86" s="38"/>
      <c r="C86" s="38"/>
      <c r="D86" s="38"/>
      <c r="E86" s="38"/>
      <c r="F86" s="38"/>
      <c r="G86" s="38"/>
      <c r="H86" s="38"/>
      <c r="I86" s="25"/>
      <c r="J86" s="25"/>
      <c r="K86" s="38"/>
      <c r="L86" s="38"/>
      <c r="M86" s="38"/>
      <c r="N86" s="38"/>
      <c r="O86" s="38"/>
      <c r="P86" s="38"/>
      <c r="Q86" s="38"/>
      <c r="R86" s="25"/>
      <c r="S86" s="25"/>
      <c r="T86" s="38"/>
      <c r="U86" s="38"/>
      <c r="V86" s="38"/>
      <c r="W86" s="38"/>
      <c r="X86" s="38"/>
      <c r="Y86" s="38"/>
      <c r="Z86" s="38"/>
      <c r="AA86" s="38"/>
      <c r="AB86" s="25"/>
      <c r="AC86" s="38"/>
      <c r="AD86" s="38"/>
      <c r="AE86" s="38"/>
      <c r="AF86" s="38"/>
      <c r="AG86" s="38"/>
      <c r="AH86" s="38"/>
      <c r="AI86" s="38"/>
    </row>
    <row r="87" spans="1:51">
      <c r="A87" s="76" t="s">
        <v>86</v>
      </c>
    </row>
    <row r="88" spans="1:51">
      <c r="A88" s="76" t="s">
        <v>87</v>
      </c>
    </row>
    <row r="89" spans="1:51">
      <c r="A89" s="74"/>
    </row>
    <row r="90" spans="1:51" ht="24">
      <c r="A90" s="76" t="s">
        <v>88</v>
      </c>
    </row>
    <row r="91" spans="1:51" ht="24">
      <c r="A91" s="76" t="s">
        <v>89</v>
      </c>
    </row>
    <row r="92" spans="1:51">
      <c r="A92" s="76"/>
    </row>
    <row r="93" spans="1:51">
      <c r="A93" s="76" t="s">
        <v>90</v>
      </c>
    </row>
    <row r="94" spans="1:51" ht="48">
      <c r="A94" s="76" t="s">
        <v>91</v>
      </c>
    </row>
    <row r="95" spans="1:51" ht="24">
      <c r="A95" s="76" t="s">
        <v>92</v>
      </c>
    </row>
    <row r="96" spans="1:51" ht="24">
      <c r="A96" s="76" t="s">
        <v>93</v>
      </c>
    </row>
    <row r="97" spans="1:27">
      <c r="A97" s="74"/>
    </row>
    <row r="98" spans="1:27" s="77" customFormat="1" ht="72">
      <c r="A98" s="76" t="s">
        <v>94</v>
      </c>
      <c r="AA98" s="1"/>
    </row>
    <row r="99" spans="1:27" s="77" customFormat="1">
      <c r="A99" s="76"/>
      <c r="AA99" s="1"/>
    </row>
    <row r="100" spans="1:27" ht="24">
      <c r="A100" s="76" t="s">
        <v>95</v>
      </c>
    </row>
    <row r="101" spans="1:27" ht="24">
      <c r="A101" s="76" t="s">
        <v>96</v>
      </c>
    </row>
    <row r="102" spans="1:27" ht="24">
      <c r="A102" s="76" t="s">
        <v>97</v>
      </c>
    </row>
    <row r="103" spans="1:27" ht="24">
      <c r="A103" s="76" t="s">
        <v>98</v>
      </c>
    </row>
    <row r="104" spans="1:27" ht="24">
      <c r="A104" s="76" t="s">
        <v>99</v>
      </c>
    </row>
    <row r="105" spans="1:27" ht="24">
      <c r="A105" s="76" t="s">
        <v>100</v>
      </c>
    </row>
    <row r="106" spans="1:27">
      <c r="A106" s="74"/>
    </row>
    <row r="107" spans="1:27" ht="24">
      <c r="A107" s="76" t="s">
        <v>101</v>
      </c>
    </row>
    <row r="108" spans="1:27">
      <c r="A108" s="74"/>
    </row>
    <row r="109" spans="1:27" ht="24">
      <c r="A109" s="76" t="s">
        <v>102</v>
      </c>
    </row>
    <row r="110" spans="1:27">
      <c r="A110" s="74"/>
    </row>
    <row r="111" spans="1:27" ht="24">
      <c r="A111" s="76" t="s">
        <v>103</v>
      </c>
    </row>
    <row r="112" spans="1:27">
      <c r="A112" s="74"/>
    </row>
    <row r="113" spans="1:1" ht="36">
      <c r="A113" s="76" t="s">
        <v>104</v>
      </c>
    </row>
    <row r="114" spans="1:1">
      <c r="A114" s="74"/>
    </row>
    <row r="115" spans="1:1" ht="180">
      <c r="A115" s="78" t="s">
        <v>105</v>
      </c>
    </row>
    <row r="116" spans="1:1">
      <c r="A116" s="74"/>
    </row>
    <row r="117" spans="1:1" ht="36">
      <c r="A117" s="78" t="s">
        <v>106</v>
      </c>
    </row>
    <row r="118" spans="1:1" ht="24">
      <c r="A118" s="78" t="s">
        <v>107</v>
      </c>
    </row>
    <row r="119" spans="1:1">
      <c r="A119" s="74"/>
    </row>
    <row r="120" spans="1:1" ht="120">
      <c r="A120" s="78" t="s">
        <v>108</v>
      </c>
    </row>
    <row r="121" spans="1:1">
      <c r="A121" s="74"/>
    </row>
    <row r="122" spans="1:1" ht="132">
      <c r="A122" s="76" t="s">
        <v>109</v>
      </c>
    </row>
    <row r="123" spans="1:1">
      <c r="A123" s="74"/>
    </row>
    <row r="124" spans="1:1" ht="48">
      <c r="A124" s="78" t="s">
        <v>110</v>
      </c>
    </row>
    <row r="125" spans="1:1">
      <c r="A125" s="74"/>
    </row>
    <row r="126" spans="1:1" ht="60">
      <c r="A126" s="78" t="s">
        <v>111</v>
      </c>
    </row>
    <row r="127" spans="1:1">
      <c r="A127" s="79"/>
    </row>
    <row r="128" spans="1:1" ht="96">
      <c r="A128" s="78" t="s">
        <v>112</v>
      </c>
    </row>
    <row r="129" spans="1:1">
      <c r="A129" s="74"/>
    </row>
    <row r="130" spans="1:1" ht="60">
      <c r="A130" s="78" t="s">
        <v>113</v>
      </c>
    </row>
    <row r="131" spans="1:1">
      <c r="A131" s="74"/>
    </row>
    <row r="132" spans="1:1" ht="132">
      <c r="A132" s="78" t="s">
        <v>114</v>
      </c>
    </row>
  </sheetData>
  <pageMargins left="0" right="0" top="0.39370078740157505" bottom="0.39370078740157505" header="0" footer="0"/>
  <headerFooter>
    <oddHeader>&amp;C&amp;A</oddHeader>
    <oddFooter>&amp;CPágina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75" thickBot="1">
      <c r="B3" s="2" t="s">
        <v>159</v>
      </c>
      <c r="C3" s="2" t="s">
        <v>30</v>
      </c>
    </row>
    <row r="4" spans="2:22" s="109" customFormat="1" ht="16.5" thickBot="1">
      <c r="C4" s="110"/>
      <c r="D4" s="228" t="s">
        <v>160</v>
      </c>
      <c r="E4" s="229"/>
      <c r="F4" s="467" t="s">
        <v>161</v>
      </c>
      <c r="G4" s="467"/>
      <c r="H4" s="467"/>
      <c r="I4" s="467" t="s">
        <v>162</v>
      </c>
      <c r="J4" s="467"/>
      <c r="K4" s="467"/>
      <c r="L4" s="467" t="s">
        <v>163</v>
      </c>
      <c r="M4" s="467"/>
      <c r="N4" s="467"/>
      <c r="O4" s="467" t="s">
        <v>5</v>
      </c>
      <c r="P4" s="467"/>
      <c r="Q4" s="467"/>
      <c r="R4" s="467" t="s">
        <v>164</v>
      </c>
      <c r="S4" s="467"/>
      <c r="T4" s="467"/>
      <c r="U4" s="467" t="s">
        <v>165</v>
      </c>
      <c r="V4" s="467"/>
    </row>
    <row r="5" spans="2:22" s="3" customFormat="1" ht="45.75" thickBot="1">
      <c r="B5" s="113" t="s">
        <v>166</v>
      </c>
      <c r="C5" s="114" t="s">
        <v>167</v>
      </c>
      <c r="D5" s="115" t="s">
        <v>168</v>
      </c>
      <c r="E5" s="117" t="s">
        <v>169</v>
      </c>
      <c r="F5" s="158" t="s">
        <v>167</v>
      </c>
      <c r="G5" s="159" t="s">
        <v>168</v>
      </c>
      <c r="H5" s="160" t="s">
        <v>169</v>
      </c>
      <c r="I5" s="206" t="s">
        <v>167</v>
      </c>
      <c r="J5" s="159" t="s">
        <v>168</v>
      </c>
      <c r="K5" s="158" t="s">
        <v>169</v>
      </c>
      <c r="L5" s="120" t="s">
        <v>167</v>
      </c>
      <c r="M5" s="121" t="s">
        <v>168</v>
      </c>
      <c r="N5" s="121" t="s">
        <v>169</v>
      </c>
      <c r="O5" s="120" t="s">
        <v>167</v>
      </c>
      <c r="P5" s="119" t="s">
        <v>168</v>
      </c>
      <c r="Q5" s="118" t="s">
        <v>169</v>
      </c>
      <c r="R5" s="120" t="s">
        <v>167</v>
      </c>
      <c r="S5" s="121" t="s">
        <v>168</v>
      </c>
      <c r="T5" s="121" t="s">
        <v>169</v>
      </c>
      <c r="U5" s="122"/>
      <c r="V5" s="123"/>
    </row>
    <row r="6" spans="2:22" ht="15.75" thickBot="1">
      <c r="B6" s="124" t="s">
        <v>170</v>
      </c>
      <c r="C6" s="207">
        <v>16.43</v>
      </c>
      <c r="D6" s="126">
        <f>+C6-U6</f>
        <v>0.46579999999999799</v>
      </c>
      <c r="E6" s="209">
        <f>+(D6/U6)*100</f>
        <v>2.9177785294596532</v>
      </c>
      <c r="F6" s="207">
        <v>15.91</v>
      </c>
      <c r="G6" s="126">
        <f>+F6-U6</f>
        <v>-5.420000000000158E-2</v>
      </c>
      <c r="H6" s="209">
        <f>+(G6/U6)*100</f>
        <v>-0.33950965284825785</v>
      </c>
      <c r="I6" s="207">
        <v>16.53</v>
      </c>
      <c r="J6" s="126">
        <f>+I6-U6</f>
        <v>0.56579999999999941</v>
      </c>
      <c r="K6" s="209">
        <f>+(J6/U6)*100</f>
        <v>3.5441801029804147</v>
      </c>
      <c r="L6" s="135"/>
      <c r="M6" s="134"/>
      <c r="N6" s="134"/>
      <c r="O6" s="133"/>
      <c r="P6" s="131"/>
      <c r="Q6" s="135"/>
      <c r="R6" s="133"/>
      <c r="S6" s="134"/>
      <c r="T6" s="134"/>
      <c r="U6" s="136">
        <f>AVERAGE(C6,F6,I6)*0.98</f>
        <v>15.964200000000002</v>
      </c>
      <c r="V6" s="137"/>
    </row>
    <row r="7" spans="2:22" ht="15.75" thickBot="1">
      <c r="B7" s="124" t="s">
        <v>171</v>
      </c>
      <c r="C7" s="211">
        <v>169</v>
      </c>
      <c r="D7" s="142"/>
      <c r="E7" s="135"/>
      <c r="F7" s="211">
        <v>177</v>
      </c>
      <c r="G7" s="142">
        <f>$C7-F7</f>
        <v>-8</v>
      </c>
      <c r="H7" s="209"/>
      <c r="I7" s="211">
        <v>261</v>
      </c>
      <c r="J7" s="142">
        <f>$C7-I7</f>
        <v>-92</v>
      </c>
      <c r="K7" s="209"/>
      <c r="L7" s="135"/>
      <c r="M7" s="134"/>
      <c r="N7" s="134"/>
      <c r="O7" s="133"/>
      <c r="P7" s="131"/>
      <c r="Q7" s="135"/>
      <c r="R7" s="133"/>
      <c r="S7" s="134"/>
      <c r="T7" s="134"/>
      <c r="U7" s="133"/>
      <c r="V7" s="137"/>
    </row>
    <row r="8" spans="2:22" ht="15">
      <c r="B8" s="124" t="s">
        <v>172</v>
      </c>
      <c r="C8" s="211">
        <v>189</v>
      </c>
      <c r="D8" s="142"/>
      <c r="E8" s="135"/>
      <c r="F8" s="211">
        <v>191</v>
      </c>
      <c r="G8" s="142">
        <f>$C8-F8</f>
        <v>-2</v>
      </c>
      <c r="H8" s="209"/>
      <c r="I8" s="211">
        <v>261</v>
      </c>
      <c r="J8" s="142">
        <f>$C8-I8</f>
        <v>-72</v>
      </c>
      <c r="K8" s="209"/>
      <c r="L8" s="135"/>
      <c r="M8" s="134"/>
      <c r="N8" s="134"/>
      <c r="O8" s="133"/>
      <c r="P8" s="131"/>
      <c r="Q8" s="135"/>
      <c r="R8" s="133"/>
      <c r="S8" s="134"/>
      <c r="T8" s="134"/>
      <c r="U8" s="133"/>
      <c r="V8" s="137"/>
    </row>
    <row r="9" spans="2:22" ht="15">
      <c r="B9" s="124" t="s">
        <v>173</v>
      </c>
      <c r="C9" s="211">
        <v>263</v>
      </c>
      <c r="D9" s="142"/>
      <c r="E9" s="135"/>
      <c r="F9" s="211">
        <v>209</v>
      </c>
      <c r="G9" s="142">
        <f>$C9-F9</f>
        <v>54</v>
      </c>
      <c r="H9" s="135"/>
      <c r="I9" s="211">
        <v>125</v>
      </c>
      <c r="J9" s="142">
        <f>$C9-I9</f>
        <v>138</v>
      </c>
      <c r="K9" s="167"/>
      <c r="L9" s="135"/>
      <c r="M9" s="134"/>
      <c r="N9" s="134"/>
      <c r="O9" s="133"/>
      <c r="P9" s="131"/>
      <c r="Q9" s="135"/>
      <c r="R9" s="133"/>
      <c r="S9" s="134"/>
      <c r="T9" s="134"/>
      <c r="U9" s="133"/>
      <c r="V9" s="137"/>
    </row>
    <row r="10" spans="2:22" ht="15.75" thickBot="1">
      <c r="B10" s="146" t="s">
        <v>174</v>
      </c>
      <c r="C10" s="213">
        <v>159</v>
      </c>
      <c r="D10" s="148"/>
      <c r="E10" s="153"/>
      <c r="F10" s="213">
        <v>110</v>
      </c>
      <c r="G10" s="148">
        <f>$C10-F10</f>
        <v>49</v>
      </c>
      <c r="H10" s="153"/>
      <c r="I10" s="213">
        <v>16</v>
      </c>
      <c r="J10" s="148">
        <f>$C10-I10</f>
        <v>143</v>
      </c>
      <c r="K10" s="170"/>
      <c r="L10" s="153"/>
      <c r="M10" s="149"/>
      <c r="N10" s="149"/>
      <c r="O10" s="154"/>
      <c r="P10" s="151"/>
      <c r="Q10" s="153"/>
      <c r="R10" s="154"/>
      <c r="S10" s="149"/>
      <c r="T10" s="149"/>
      <c r="U10" s="154"/>
      <c r="V10" s="152"/>
    </row>
    <row r="14" spans="2:22" ht="15">
      <c r="B14" s="2" t="s">
        <v>175</v>
      </c>
      <c r="C14" s="74"/>
      <c r="D14" s="74" t="s">
        <v>181</v>
      </c>
      <c r="E14" s="74" t="s">
        <v>182</v>
      </c>
      <c r="F14" s="74" t="s">
        <v>183</v>
      </c>
      <c r="H14" s="74"/>
      <c r="I14" s="74" t="s">
        <v>181</v>
      </c>
      <c r="J14" s="74" t="s">
        <v>182</v>
      </c>
      <c r="K14" s="74" t="s">
        <v>183</v>
      </c>
      <c r="R14" s="203" t="s">
        <v>181</v>
      </c>
      <c r="S14" s="203" t="s">
        <v>182</v>
      </c>
      <c r="T14" s="203" t="s">
        <v>183</v>
      </c>
      <c r="U14" s="74" t="s">
        <v>188</v>
      </c>
    </row>
    <row r="15" spans="2:22" ht="15">
      <c r="C15" s="74" t="s">
        <v>193</v>
      </c>
      <c r="D15" s="74">
        <v>169</v>
      </c>
      <c r="E15" s="74">
        <v>177</v>
      </c>
      <c r="F15" s="74">
        <v>261</v>
      </c>
      <c r="G15" s="14"/>
      <c r="H15" s="74" t="s">
        <v>186</v>
      </c>
      <c r="I15" s="74">
        <v>263</v>
      </c>
      <c r="J15" s="74">
        <v>209</v>
      </c>
      <c r="K15" s="74">
        <v>125</v>
      </c>
      <c r="R15" s="203">
        <v>16.43</v>
      </c>
      <c r="S15" s="203">
        <v>15.91</v>
      </c>
      <c r="T15" s="203">
        <v>16.53</v>
      </c>
      <c r="U15" s="74">
        <v>15.96</v>
      </c>
    </row>
    <row r="16" spans="2:22" ht="51">
      <c r="B16" s="156" t="s">
        <v>177</v>
      </c>
      <c r="C16" s="74" t="s">
        <v>194</v>
      </c>
      <c r="D16" s="74">
        <v>189</v>
      </c>
      <c r="E16" s="74">
        <v>191</v>
      </c>
      <c r="F16" s="74">
        <v>261</v>
      </c>
      <c r="G16" s="25"/>
      <c r="H16" s="74" t="s">
        <v>187</v>
      </c>
      <c r="I16" s="74">
        <v>159</v>
      </c>
      <c r="J16" s="74">
        <v>110</v>
      </c>
      <c r="K16" s="74">
        <v>16</v>
      </c>
    </row>
    <row r="17" spans="2:8">
      <c r="C17" s="25"/>
      <c r="D17" s="25"/>
      <c r="E17" s="25"/>
      <c r="F17" s="25"/>
      <c r="G17" s="25"/>
      <c r="H17" s="25"/>
    </row>
    <row r="18" spans="2:8" ht="38.25">
      <c r="B18" s="156" t="s">
        <v>180</v>
      </c>
      <c r="C18" s="25"/>
      <c r="D18" s="25"/>
      <c r="E18" s="25"/>
      <c r="F18" s="25"/>
      <c r="G18" s="25"/>
      <c r="H18" s="25"/>
    </row>
    <row r="19" spans="2:8">
      <c r="C19" s="25"/>
      <c r="D19" s="25"/>
      <c r="E19" s="25"/>
      <c r="F19" s="25"/>
      <c r="G19" s="25"/>
      <c r="H19" s="25"/>
    </row>
    <row r="20" spans="2:8">
      <c r="C20" s="25"/>
      <c r="D20" s="25"/>
      <c r="E20" s="25"/>
      <c r="F20" s="25"/>
      <c r="G20" s="25"/>
      <c r="H20" s="25"/>
    </row>
    <row r="21" spans="2:8">
      <c r="C21" s="25"/>
      <c r="D21" s="25"/>
      <c r="E21" s="25"/>
      <c r="F21" s="25"/>
      <c r="G21" s="25"/>
      <c r="H21" s="25"/>
    </row>
    <row r="22" spans="2:8">
      <c r="C22" s="25"/>
      <c r="D22" s="25"/>
      <c r="E22" s="25"/>
      <c r="F22" s="25"/>
      <c r="G22" s="25"/>
      <c r="H22" s="25"/>
    </row>
    <row r="23" spans="2:8">
      <c r="C23" s="25"/>
      <c r="D23" s="25"/>
      <c r="E23" s="25"/>
      <c r="F23" s="25"/>
      <c r="G23" s="25"/>
      <c r="H23" s="25"/>
    </row>
    <row r="24" spans="2:8">
      <c r="C24" s="25"/>
      <c r="D24" s="25"/>
      <c r="E24" s="25"/>
      <c r="F24" s="25"/>
      <c r="G24" s="25"/>
      <c r="H24" s="25"/>
    </row>
    <row r="25" spans="2:8">
      <c r="C25" s="25"/>
      <c r="D25" s="25"/>
      <c r="E25" s="25"/>
      <c r="F25" s="25"/>
      <c r="G25" s="25"/>
      <c r="H25" s="25"/>
    </row>
    <row r="26" spans="2:8">
      <c r="C26" s="38"/>
      <c r="D26" s="38"/>
      <c r="E26" s="38"/>
      <c r="F26" s="38"/>
      <c r="G26" s="38"/>
      <c r="H26" s="38"/>
    </row>
  </sheetData>
  <mergeCells count="6">
    <mergeCell ref="U4:V4"/>
    <mergeCell ref="F4:H4"/>
    <mergeCell ref="I4:K4"/>
    <mergeCell ref="L4:N4"/>
    <mergeCell ref="O4:Q4"/>
    <mergeCell ref="R4:T4"/>
  </mergeCells>
  <pageMargins left="0" right="0" top="0.39370078740157505" bottom="0.39370078740157505" header="0" footer="0"/>
  <headerFooter>
    <oddHeader>&amp;C&amp;A</oddHeader>
    <oddFooter>&amp;CPágina &amp;P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Z30"/>
  <sheetViews>
    <sheetView topLeftCell="A4" workbookViewId="0">
      <selection activeCell="G10" sqref="G10"/>
    </sheetView>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110"/>
      <c r="D8" s="111" t="s">
        <v>160</v>
      </c>
      <c r="E8" s="112"/>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114" t="s">
        <v>167</v>
      </c>
      <c r="D9" s="171" t="s">
        <v>168</v>
      </c>
      <c r="E9" s="172" t="s">
        <v>169</v>
      </c>
      <c r="F9" s="173" t="s">
        <v>167</v>
      </c>
      <c r="G9" s="174" t="s">
        <v>168</v>
      </c>
      <c r="H9" s="175" t="s">
        <v>169</v>
      </c>
      <c r="I9" s="176" t="s">
        <v>167</v>
      </c>
      <c r="J9" s="174" t="s">
        <v>168</v>
      </c>
      <c r="K9" s="173" t="s">
        <v>169</v>
      </c>
      <c r="L9" s="176" t="s">
        <v>167</v>
      </c>
      <c r="M9" s="230" t="s">
        <v>168</v>
      </c>
      <c r="N9" s="230" t="s">
        <v>169</v>
      </c>
      <c r="O9" s="176" t="s">
        <v>167</v>
      </c>
      <c r="P9" s="174" t="s">
        <v>168</v>
      </c>
      <c r="Q9" s="173" t="s">
        <v>169</v>
      </c>
      <c r="R9" s="177" t="s">
        <v>167</v>
      </c>
      <c r="S9" s="178" t="s">
        <v>168</v>
      </c>
      <c r="T9" s="178" t="s">
        <v>169</v>
      </c>
      <c r="U9" s="181"/>
      <c r="V9" s="182"/>
    </row>
    <row r="10" spans="2:22" ht="15">
      <c r="B10" s="124" t="s">
        <v>170</v>
      </c>
      <c r="C10" s="164">
        <v>7.52</v>
      </c>
      <c r="D10" s="126">
        <f>+C10-U10</f>
        <v>1.0911999999999997</v>
      </c>
      <c r="E10" s="231">
        <f>+(D10/U10)*100</f>
        <v>16.97361871577899</v>
      </c>
      <c r="F10" s="164">
        <v>5.63</v>
      </c>
      <c r="G10" s="183">
        <f>+F10-U10</f>
        <v>-0.79879999999999995</v>
      </c>
      <c r="H10" s="232">
        <f>+(G10/U10)*100</f>
        <v>-12.425335988053758</v>
      </c>
      <c r="I10" s="164">
        <v>6.53</v>
      </c>
      <c r="J10" s="183">
        <f>+I10-U10</f>
        <v>0.1012000000000004</v>
      </c>
      <c r="K10" s="232">
        <f>+(J10/U10)*100</f>
        <v>1.5741662518666064</v>
      </c>
      <c r="L10" s="164">
        <v>6.2</v>
      </c>
      <c r="M10" s="183">
        <f>+L10-U10</f>
        <v>-0.22879999999999967</v>
      </c>
      <c r="N10" s="184">
        <f>+M10-U10</f>
        <v>-6.6575999999999995</v>
      </c>
      <c r="O10" s="164">
        <v>6.19</v>
      </c>
      <c r="P10" s="183">
        <f>+O10-U10</f>
        <v>-0.23879999999999946</v>
      </c>
      <c r="Q10" s="186">
        <f>+P10-U10</f>
        <v>-6.6675999999999993</v>
      </c>
      <c r="R10" s="187"/>
      <c r="S10" s="188"/>
      <c r="T10" s="188"/>
      <c r="U10" s="136">
        <f>AVERAGE(C10,F10,I10)*0.98</f>
        <v>6.4287999999999998</v>
      </c>
      <c r="V10" s="190"/>
    </row>
    <row r="11" spans="2:22" ht="15">
      <c r="B11" s="124" t="s">
        <v>171</v>
      </c>
      <c r="C11" s="168">
        <v>604</v>
      </c>
      <c r="D11" s="142"/>
      <c r="E11" s="222"/>
      <c r="F11" s="168">
        <v>566</v>
      </c>
      <c r="G11" s="191">
        <f>$C11-F11</f>
        <v>38</v>
      </c>
      <c r="H11" s="187"/>
      <c r="I11" s="168">
        <v>460</v>
      </c>
      <c r="J11" s="191">
        <f>$C11-I11</f>
        <v>144</v>
      </c>
      <c r="K11" s="187"/>
      <c r="L11" s="168">
        <v>565</v>
      </c>
      <c r="M11" s="191">
        <f>$C11-L11</f>
        <v>39</v>
      </c>
      <c r="N11" s="188"/>
      <c r="O11" s="168">
        <v>476</v>
      </c>
      <c r="P11" s="191">
        <f>$C11-O11</f>
        <v>128</v>
      </c>
      <c r="Q11" s="192"/>
      <c r="R11" s="187"/>
      <c r="S11" s="188"/>
      <c r="T11" s="188"/>
      <c r="U11" s="166"/>
      <c r="V11" s="190"/>
    </row>
    <row r="12" spans="2:22" ht="15">
      <c r="B12" s="124" t="s">
        <v>172</v>
      </c>
      <c r="C12" s="168">
        <v>550</v>
      </c>
      <c r="D12" s="142"/>
      <c r="E12" s="222"/>
      <c r="F12" s="168">
        <v>483</v>
      </c>
      <c r="G12" s="191">
        <f>$C12-F12</f>
        <v>67</v>
      </c>
      <c r="H12" s="187"/>
      <c r="I12" s="168">
        <v>460</v>
      </c>
      <c r="J12" s="191">
        <f>$C12-I12</f>
        <v>90</v>
      </c>
      <c r="K12" s="187"/>
      <c r="L12" s="166"/>
      <c r="M12" s="191"/>
      <c r="N12" s="188"/>
      <c r="O12" s="168">
        <v>468</v>
      </c>
      <c r="P12" s="191">
        <f>$C12-O12</f>
        <v>82</v>
      </c>
      <c r="Q12" s="192"/>
      <c r="R12" s="187"/>
      <c r="S12" s="188"/>
      <c r="T12" s="188"/>
      <c r="U12" s="166"/>
      <c r="V12" s="190"/>
    </row>
    <row r="13" spans="2:22" ht="15">
      <c r="B13" s="124" t="s">
        <v>173</v>
      </c>
      <c r="C13" s="168">
        <v>1197</v>
      </c>
      <c r="D13" s="143">
        <f>C13-U13</f>
        <v>93</v>
      </c>
      <c r="E13" s="144">
        <f>+(D13/U13)*100</f>
        <v>8.4239130434782616</v>
      </c>
      <c r="F13" s="168">
        <v>1129</v>
      </c>
      <c r="G13" s="233">
        <f>F13-U13</f>
        <v>25</v>
      </c>
      <c r="H13" s="234">
        <f>+(G13/U13)*100</f>
        <v>2.2644927536231885</v>
      </c>
      <c r="I13" s="168">
        <v>1088</v>
      </c>
      <c r="J13" s="233">
        <f>I13-U13</f>
        <v>-16</v>
      </c>
      <c r="K13" s="234">
        <f>+(J13/U13)*100</f>
        <v>-1.4492753623188406</v>
      </c>
      <c r="L13" s="168">
        <v>1200</v>
      </c>
      <c r="M13" s="233">
        <f>L13-U13</f>
        <v>96</v>
      </c>
      <c r="N13" s="234">
        <f>+(M13/U13)*100</f>
        <v>8.695652173913043</v>
      </c>
      <c r="O13" s="168">
        <v>1087</v>
      </c>
      <c r="P13" s="233">
        <f>O13-U13</f>
        <v>-17</v>
      </c>
      <c r="Q13" s="235">
        <f>+(P13/U13)*100</f>
        <v>-1.5398550724637683</v>
      </c>
      <c r="R13" s="187"/>
      <c r="S13" s="188"/>
      <c r="T13" s="188"/>
      <c r="U13" s="166">
        <v>1104</v>
      </c>
      <c r="V13" s="190"/>
    </row>
    <row r="14" spans="2:22" ht="15.75" thickBot="1">
      <c r="B14" s="146" t="s">
        <v>174</v>
      </c>
      <c r="C14" s="169">
        <v>692</v>
      </c>
      <c r="D14" s="224"/>
      <c r="E14" s="225"/>
      <c r="F14" s="169">
        <v>643</v>
      </c>
      <c r="G14" s="236"/>
      <c r="H14" s="236"/>
      <c r="I14" s="169">
        <v>632</v>
      </c>
      <c r="J14" s="195"/>
      <c r="K14" s="196"/>
      <c r="L14" s="200"/>
      <c r="M14" s="199"/>
      <c r="N14" s="199"/>
      <c r="O14" s="169">
        <v>644</v>
      </c>
      <c r="P14" s="195"/>
      <c r="Q14" s="198"/>
      <c r="R14" s="196"/>
      <c r="S14" s="199"/>
      <c r="T14" s="199"/>
      <c r="U14" s="200"/>
      <c r="V14" s="201"/>
    </row>
    <row r="17" spans="2:26">
      <c r="C17" s="25"/>
      <c r="O17" s="25"/>
    </row>
    <row r="18" spans="2:26" ht="15">
      <c r="B18" s="2" t="s">
        <v>175</v>
      </c>
      <c r="C18" s="14"/>
      <c r="D18" s="14"/>
      <c r="E18" s="14"/>
      <c r="F18" s="14"/>
      <c r="G18" s="14"/>
      <c r="H18" s="14"/>
      <c r="I18" s="14"/>
      <c r="O18" s="25"/>
    </row>
    <row r="19" spans="2:26">
      <c r="C19" s="25"/>
      <c r="D19" s="74"/>
      <c r="E19" s="74" t="s">
        <v>181</v>
      </c>
      <c r="F19" s="74" t="s">
        <v>182</v>
      </c>
      <c r="G19" s="74" t="s">
        <v>183</v>
      </c>
      <c r="H19" s="203" t="s">
        <v>190</v>
      </c>
      <c r="I19" s="203" t="s">
        <v>5</v>
      </c>
      <c r="L19" s="25"/>
      <c r="O19" s="25"/>
      <c r="U19" s="155"/>
    </row>
    <row r="20" spans="2:26" ht="51">
      <c r="B20" s="156" t="s">
        <v>177</v>
      </c>
      <c r="C20" s="25"/>
      <c r="D20" s="74" t="s">
        <v>184</v>
      </c>
      <c r="E20" s="74">
        <v>604</v>
      </c>
      <c r="F20" s="74">
        <v>566</v>
      </c>
      <c r="G20" s="74">
        <v>460</v>
      </c>
      <c r="H20" s="203">
        <v>565</v>
      </c>
      <c r="I20" s="203">
        <v>476</v>
      </c>
      <c r="L20" s="25"/>
      <c r="M20" s="74"/>
      <c r="N20" s="74"/>
      <c r="O20" s="74"/>
      <c r="P20" s="74"/>
    </row>
    <row r="21" spans="2:26">
      <c r="C21" s="25"/>
      <c r="D21" s="74" t="s">
        <v>185</v>
      </c>
      <c r="E21" s="74">
        <v>550</v>
      </c>
      <c r="F21" s="74">
        <v>483</v>
      </c>
      <c r="G21" s="74">
        <v>460</v>
      </c>
      <c r="H21" s="25"/>
      <c r="I21" s="203">
        <v>468</v>
      </c>
      <c r="L21" s="25"/>
      <c r="M21" s="74"/>
      <c r="N21" s="74"/>
      <c r="O21" s="74"/>
      <c r="P21" s="74"/>
    </row>
    <row r="22" spans="2:26" ht="63.75">
      <c r="B22" s="237" t="s">
        <v>195</v>
      </c>
      <c r="C22" s="25"/>
      <c r="H22" s="25"/>
      <c r="I22" s="25"/>
      <c r="L22" s="25"/>
      <c r="O22" s="25"/>
      <c r="U22" s="203" t="s">
        <v>181</v>
      </c>
      <c r="V22" s="203" t="s">
        <v>182</v>
      </c>
      <c r="W22" s="203" t="s">
        <v>183</v>
      </c>
      <c r="X22" s="74" t="s">
        <v>190</v>
      </c>
      <c r="Y22" s="74" t="s">
        <v>5</v>
      </c>
      <c r="Z22" s="74" t="s">
        <v>188</v>
      </c>
    </row>
    <row r="23" spans="2:26">
      <c r="B23" s="76"/>
      <c r="C23" s="25"/>
      <c r="H23" s="25"/>
      <c r="I23" s="25"/>
      <c r="L23" s="25"/>
      <c r="O23" s="25"/>
      <c r="U23" s="203">
        <v>7.52</v>
      </c>
      <c r="V23" s="203">
        <v>5.63</v>
      </c>
      <c r="W23" s="203">
        <v>6.53</v>
      </c>
      <c r="X23" s="74">
        <v>6.2</v>
      </c>
      <c r="Y23" s="74">
        <v>6.19</v>
      </c>
      <c r="Z23" s="74">
        <v>6.43</v>
      </c>
    </row>
    <row r="24" spans="2:26" ht="25.5">
      <c r="B24" s="237" t="s">
        <v>196</v>
      </c>
      <c r="C24" s="25"/>
      <c r="D24" s="74"/>
      <c r="E24" s="74" t="s">
        <v>181</v>
      </c>
      <c r="F24" s="74" t="s">
        <v>182</v>
      </c>
      <c r="G24" s="74" t="s">
        <v>183</v>
      </c>
      <c r="H24" s="203" t="s">
        <v>190</v>
      </c>
      <c r="I24" s="203" t="s">
        <v>5</v>
      </c>
      <c r="J24" s="74" t="s">
        <v>188</v>
      </c>
      <c r="L24" s="25"/>
      <c r="O24" s="25"/>
    </row>
    <row r="25" spans="2:26">
      <c r="C25" s="25"/>
      <c r="D25" s="74" t="s">
        <v>186</v>
      </c>
      <c r="E25" s="74">
        <v>1197</v>
      </c>
      <c r="F25" s="74">
        <v>1129</v>
      </c>
      <c r="G25" s="74">
        <v>1088</v>
      </c>
      <c r="H25" s="203">
        <v>1200</v>
      </c>
      <c r="I25" s="203">
        <v>1087</v>
      </c>
      <c r="J25" s="74">
        <v>1104</v>
      </c>
      <c r="O25" s="25"/>
    </row>
    <row r="26" spans="2:26" ht="51">
      <c r="B26" s="156" t="s">
        <v>197</v>
      </c>
      <c r="C26" s="25"/>
      <c r="D26" s="74" t="s">
        <v>187</v>
      </c>
      <c r="E26" s="74">
        <v>592</v>
      </c>
      <c r="F26" s="74">
        <v>643</v>
      </c>
      <c r="G26" s="74">
        <v>632</v>
      </c>
      <c r="H26" s="203"/>
      <c r="I26" s="203">
        <v>644</v>
      </c>
      <c r="J26" s="74"/>
      <c r="O26" s="25"/>
    </row>
    <row r="27" spans="2:26">
      <c r="C27" s="25"/>
      <c r="D27" s="25"/>
      <c r="E27" s="25"/>
      <c r="F27" s="25"/>
      <c r="G27" s="25"/>
      <c r="H27" s="25"/>
      <c r="I27" s="25"/>
      <c r="O27" s="25"/>
    </row>
    <row r="28" spans="2:26">
      <c r="C28" s="25"/>
      <c r="D28" s="25"/>
      <c r="E28" s="25"/>
      <c r="F28" s="25"/>
      <c r="G28" s="25"/>
      <c r="H28" s="25"/>
      <c r="I28" s="25"/>
    </row>
    <row r="29" spans="2:26">
      <c r="C29" s="38"/>
      <c r="D29" s="38"/>
      <c r="E29" s="38"/>
      <c r="F29" s="38"/>
      <c r="G29" s="38"/>
      <c r="H29" s="38"/>
      <c r="I29" s="38"/>
    </row>
    <row r="30" spans="2:26">
      <c r="C30" s="25"/>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V30"/>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32</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241" t="s">
        <v>167</v>
      </c>
      <c r="D9" s="242" t="s">
        <v>168</v>
      </c>
      <c r="E9" s="243" t="s">
        <v>169</v>
      </c>
      <c r="F9" s="173" t="s">
        <v>167</v>
      </c>
      <c r="G9" s="174" t="s">
        <v>168</v>
      </c>
      <c r="H9" s="175" t="s">
        <v>169</v>
      </c>
      <c r="I9" s="176" t="s">
        <v>167</v>
      </c>
      <c r="J9" s="174" t="s">
        <v>168</v>
      </c>
      <c r="K9" s="173" t="s">
        <v>169</v>
      </c>
      <c r="L9" s="177" t="s">
        <v>167</v>
      </c>
      <c r="M9" s="178" t="s">
        <v>168</v>
      </c>
      <c r="N9" s="178" t="s">
        <v>169</v>
      </c>
      <c r="O9" s="177" t="s">
        <v>167</v>
      </c>
      <c r="P9" s="179" t="s">
        <v>168</v>
      </c>
      <c r="Q9" s="180" t="s">
        <v>169</v>
      </c>
      <c r="R9" s="177" t="s">
        <v>167</v>
      </c>
      <c r="S9" s="178" t="s">
        <v>168</v>
      </c>
      <c r="T9" s="178" t="s">
        <v>169</v>
      </c>
      <c r="U9" s="181"/>
      <c r="V9" s="182"/>
    </row>
    <row r="10" spans="2:22" ht="15">
      <c r="B10" s="124" t="s">
        <v>170</v>
      </c>
      <c r="C10" s="164">
        <v>28.25</v>
      </c>
      <c r="D10" s="183">
        <f>+C10-U10</f>
        <v>0.68260000000000431</v>
      </c>
      <c r="E10" s="232">
        <f>+(D10/U10)*100</f>
        <v>2.476113090099191</v>
      </c>
      <c r="F10" s="164">
        <v>27.99</v>
      </c>
      <c r="G10" s="183">
        <f>+F10-U10</f>
        <v>0.42260000000000275</v>
      </c>
      <c r="H10" s="232">
        <f>+(G10/U10)*100</f>
        <v>1.5329701023672992</v>
      </c>
      <c r="I10" s="164">
        <v>28.15</v>
      </c>
      <c r="J10" s="183">
        <f>+I10-U10</f>
        <v>0.58260000000000289</v>
      </c>
      <c r="K10" s="244">
        <f>+(J10/U10)*100</f>
        <v>2.1133657871253835</v>
      </c>
      <c r="L10" s="187"/>
      <c r="M10" s="188"/>
      <c r="N10" s="188"/>
      <c r="O10" s="166"/>
      <c r="P10" s="189"/>
      <c r="Q10" s="187"/>
      <c r="R10" s="166"/>
      <c r="S10" s="188"/>
      <c r="T10" s="188"/>
      <c r="U10" s="136">
        <f>AVERAGE(C10,F10,I10)*0.98</f>
        <v>27.567399999999996</v>
      </c>
      <c r="V10" s="190"/>
    </row>
    <row r="11" spans="2:22" ht="15">
      <c r="B11" s="124" t="s">
        <v>171</v>
      </c>
      <c r="C11" s="168">
        <v>357</v>
      </c>
      <c r="D11" s="189"/>
      <c r="E11" s="187"/>
      <c r="F11" s="168">
        <v>359</v>
      </c>
      <c r="G11" s="191">
        <f>$C11-F11</f>
        <v>-2</v>
      </c>
      <c r="H11" s="187"/>
      <c r="I11" s="168">
        <v>394</v>
      </c>
      <c r="J11" s="191">
        <f>$C11-I11</f>
        <v>-37</v>
      </c>
      <c r="K11" s="192"/>
      <c r="L11" s="187"/>
      <c r="M11" s="188"/>
      <c r="N11" s="188"/>
      <c r="O11" s="166"/>
      <c r="P11" s="189"/>
      <c r="Q11" s="187"/>
      <c r="R11" s="166"/>
      <c r="S11" s="188"/>
      <c r="T11" s="188"/>
      <c r="U11" s="166"/>
      <c r="V11" s="190"/>
    </row>
    <row r="12" spans="2:22" ht="15">
      <c r="B12" s="124" t="s">
        <v>172</v>
      </c>
      <c r="C12" s="168">
        <v>352</v>
      </c>
      <c r="D12" s="189"/>
      <c r="E12" s="187"/>
      <c r="F12" s="168">
        <v>353</v>
      </c>
      <c r="G12" s="191">
        <f>$C12-F12</f>
        <v>-1</v>
      </c>
      <c r="H12" s="187"/>
      <c r="I12" s="168">
        <v>394</v>
      </c>
      <c r="J12" s="191">
        <f>$C12-I12</f>
        <v>-42</v>
      </c>
      <c r="K12" s="192"/>
      <c r="L12" s="187"/>
      <c r="M12" s="188"/>
      <c r="N12" s="188"/>
      <c r="O12" s="166"/>
      <c r="P12" s="189"/>
      <c r="Q12" s="187"/>
      <c r="R12" s="166"/>
      <c r="S12" s="188"/>
      <c r="T12" s="188"/>
      <c r="U12" s="166"/>
      <c r="V12" s="190"/>
    </row>
    <row r="13" spans="2:22" ht="15">
      <c r="B13" s="124" t="s">
        <v>173</v>
      </c>
      <c r="C13" s="168">
        <v>604</v>
      </c>
      <c r="D13" s="189"/>
      <c r="E13" s="187"/>
      <c r="F13" s="168">
        <v>554</v>
      </c>
      <c r="G13" s="189">
        <f>F13-C13</f>
        <v>-50</v>
      </c>
      <c r="H13" s="187"/>
      <c r="I13" s="168">
        <v>556</v>
      </c>
      <c r="J13" s="189">
        <f>I13-C13</f>
        <v>-48</v>
      </c>
      <c r="K13" s="192"/>
      <c r="L13" s="187"/>
      <c r="M13" s="188"/>
      <c r="N13" s="188"/>
      <c r="O13" s="166"/>
      <c r="P13" s="189"/>
      <c r="Q13" s="187"/>
      <c r="R13" s="166"/>
      <c r="S13" s="188"/>
      <c r="T13" s="188"/>
      <c r="U13" s="166"/>
      <c r="V13" s="190"/>
    </row>
    <row r="14" spans="2:22" ht="15.75" thickBot="1">
      <c r="B14" s="146" t="s">
        <v>174</v>
      </c>
      <c r="C14" s="169">
        <v>250</v>
      </c>
      <c r="D14" s="195"/>
      <c r="E14" s="196"/>
      <c r="F14" s="169">
        <v>201</v>
      </c>
      <c r="G14" s="195">
        <f>F14-C14</f>
        <v>-49</v>
      </c>
      <c r="H14" s="196"/>
      <c r="I14" s="169">
        <v>0</v>
      </c>
      <c r="J14" s="195">
        <f>I14-C14</f>
        <v>-250</v>
      </c>
      <c r="K14" s="198"/>
      <c r="L14" s="196"/>
      <c r="M14" s="199"/>
      <c r="N14" s="199"/>
      <c r="O14" s="200"/>
      <c r="P14" s="195"/>
      <c r="Q14" s="196"/>
      <c r="R14" s="200"/>
      <c r="S14" s="199"/>
      <c r="T14" s="199"/>
      <c r="U14" s="200"/>
      <c r="V14" s="201"/>
    </row>
    <row r="18" spans="2:21" ht="15">
      <c r="B18" s="2" t="s">
        <v>175</v>
      </c>
      <c r="C18" s="25"/>
    </row>
    <row r="19" spans="2:21" ht="15">
      <c r="C19" s="25"/>
      <c r="D19" s="14"/>
      <c r="E19" s="14"/>
      <c r="F19" s="14"/>
      <c r="G19" s="14"/>
      <c r="H19" s="14"/>
      <c r="I19" s="25"/>
      <c r="J19" s="14"/>
      <c r="U19" s="155"/>
    </row>
    <row r="20" spans="2:21" ht="51">
      <c r="B20" s="156" t="s">
        <v>177</v>
      </c>
      <c r="C20" s="25"/>
      <c r="D20" s="25"/>
      <c r="E20" s="25"/>
      <c r="F20" s="25"/>
      <c r="G20" s="25"/>
      <c r="H20" s="25"/>
      <c r="I20" s="25"/>
      <c r="J20" s="25"/>
    </row>
    <row r="21" spans="2:21">
      <c r="C21" s="25"/>
      <c r="D21" s="25"/>
      <c r="E21" s="25"/>
      <c r="F21" s="25"/>
      <c r="G21" s="25"/>
      <c r="H21" s="25"/>
      <c r="I21" s="25"/>
      <c r="J21" s="25"/>
    </row>
    <row r="22" spans="2:21" ht="89.25">
      <c r="B22" s="237" t="s">
        <v>198</v>
      </c>
      <c r="C22" s="25"/>
      <c r="D22" s="25"/>
      <c r="E22" s="25"/>
      <c r="F22" s="25"/>
      <c r="G22" s="25"/>
      <c r="H22" s="25"/>
      <c r="I22" s="25"/>
      <c r="J22" s="25"/>
    </row>
    <row r="23" spans="2:21">
      <c r="C23" s="25"/>
      <c r="D23" s="25"/>
      <c r="E23" s="25"/>
      <c r="F23" s="25"/>
      <c r="G23" s="25"/>
      <c r="H23" s="25"/>
      <c r="I23" s="25"/>
      <c r="J23" s="25"/>
    </row>
    <row r="24" spans="2:21" ht="127.5">
      <c r="B24" s="156" t="s">
        <v>199</v>
      </c>
      <c r="C24" s="25"/>
      <c r="D24" s="25"/>
      <c r="E24" s="25"/>
      <c r="F24" s="25"/>
      <c r="G24" s="25"/>
      <c r="H24" s="25"/>
      <c r="I24" s="25"/>
      <c r="J24" s="25"/>
    </row>
    <row r="25" spans="2:21">
      <c r="C25" s="25"/>
      <c r="D25" s="25"/>
      <c r="E25" s="25"/>
      <c r="F25" s="25"/>
      <c r="G25" s="25"/>
      <c r="H25" s="25"/>
      <c r="I25" s="25"/>
      <c r="J25" s="25"/>
    </row>
    <row r="26" spans="2:21" ht="38.25">
      <c r="B26" s="156" t="s">
        <v>180</v>
      </c>
      <c r="C26" s="25"/>
      <c r="D26" s="25"/>
      <c r="E26" s="25"/>
      <c r="F26" s="25"/>
      <c r="G26" s="25"/>
      <c r="H26" s="25"/>
      <c r="I26" s="25"/>
      <c r="J26" s="25"/>
    </row>
    <row r="27" spans="2:21">
      <c r="C27" s="25"/>
      <c r="D27" s="25"/>
      <c r="E27" s="25"/>
      <c r="F27" s="25"/>
      <c r="G27" s="25"/>
      <c r="H27" s="25"/>
      <c r="I27" s="25"/>
      <c r="J27" s="25"/>
    </row>
    <row r="28" spans="2:21">
      <c r="C28" s="38"/>
      <c r="D28" s="25"/>
      <c r="E28" s="25"/>
      <c r="F28" s="25"/>
      <c r="G28" s="25"/>
      <c r="H28" s="25"/>
      <c r="I28" s="25"/>
      <c r="J28" s="25"/>
    </row>
    <row r="29" spans="2:21">
      <c r="C29" s="25"/>
      <c r="D29" s="25"/>
      <c r="E29" s="25"/>
      <c r="F29" s="25"/>
      <c r="G29" s="25"/>
      <c r="H29" s="25"/>
      <c r="I29" s="25"/>
      <c r="J29" s="25"/>
    </row>
    <row r="30" spans="2:21">
      <c r="C30" s="38"/>
      <c r="D30" s="38"/>
      <c r="E30" s="38"/>
      <c r="F30" s="38"/>
      <c r="G30" s="38"/>
      <c r="H30" s="38"/>
      <c r="I30" s="25"/>
      <c r="J30"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V30"/>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30</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241" t="s">
        <v>167</v>
      </c>
      <c r="D9" s="242" t="s">
        <v>168</v>
      </c>
      <c r="E9" s="243" t="s">
        <v>169</v>
      </c>
      <c r="F9" s="173" t="s">
        <v>167</v>
      </c>
      <c r="G9" s="174" t="s">
        <v>168</v>
      </c>
      <c r="H9" s="175" t="s">
        <v>169</v>
      </c>
      <c r="I9" s="176" t="s">
        <v>167</v>
      </c>
      <c r="J9" s="174" t="s">
        <v>168</v>
      </c>
      <c r="K9" s="173" t="s">
        <v>169</v>
      </c>
      <c r="L9" s="177" t="s">
        <v>167</v>
      </c>
      <c r="M9" s="178" t="s">
        <v>168</v>
      </c>
      <c r="N9" s="178" t="s">
        <v>169</v>
      </c>
      <c r="O9" s="177" t="s">
        <v>167</v>
      </c>
      <c r="P9" s="179" t="s">
        <v>168</v>
      </c>
      <c r="Q9" s="180" t="s">
        <v>169</v>
      </c>
      <c r="R9" s="177" t="s">
        <v>167</v>
      </c>
      <c r="S9" s="178" t="s">
        <v>168</v>
      </c>
      <c r="T9" s="178" t="s">
        <v>169</v>
      </c>
      <c r="U9" s="181"/>
      <c r="V9" s="182"/>
    </row>
    <row r="10" spans="2:22" ht="15">
      <c r="B10" s="124" t="s">
        <v>170</v>
      </c>
      <c r="C10" s="164">
        <v>13.74</v>
      </c>
      <c r="D10" s="183">
        <f>+C10-U10</f>
        <v>0.19640000000000057</v>
      </c>
      <c r="E10" s="232">
        <f>+(D10/U10)*100</f>
        <v>1.4501314273900632</v>
      </c>
      <c r="F10" s="164">
        <v>13.71</v>
      </c>
      <c r="G10" s="183">
        <f>+F10-U10</f>
        <v>0.16640000000000121</v>
      </c>
      <c r="H10" s="232">
        <f>+(G10/U10)*100</f>
        <v>1.2286245902123603</v>
      </c>
      <c r="I10" s="164">
        <v>14.01</v>
      </c>
      <c r="J10" s="183">
        <f>+I10-U10</f>
        <v>0.46640000000000015</v>
      </c>
      <c r="K10" s="244">
        <f>+(J10/U10)*100</f>
        <v>3.4436929619894281</v>
      </c>
      <c r="L10" s="187"/>
      <c r="M10" s="188"/>
      <c r="N10" s="188"/>
      <c r="O10" s="166"/>
      <c r="P10" s="189"/>
      <c r="Q10" s="187"/>
      <c r="R10" s="166"/>
      <c r="S10" s="188"/>
      <c r="T10" s="188"/>
      <c r="U10" s="136">
        <f>AVERAGE(C10,F10,I10)*0.98</f>
        <v>13.5436</v>
      </c>
      <c r="V10" s="190"/>
    </row>
    <row r="11" spans="2:22" ht="15">
      <c r="B11" s="124" t="s">
        <v>171</v>
      </c>
      <c r="C11" s="168">
        <v>131</v>
      </c>
      <c r="D11" s="189"/>
      <c r="E11" s="187"/>
      <c r="F11" s="168">
        <v>121</v>
      </c>
      <c r="G11" s="191">
        <f>$C11-F11</f>
        <v>10</v>
      </c>
      <c r="H11" s="187"/>
      <c r="I11" s="168">
        <v>175</v>
      </c>
      <c r="J11" s="191">
        <f>$C11-I11</f>
        <v>-44</v>
      </c>
      <c r="K11" s="192"/>
      <c r="L11" s="187"/>
      <c r="M11" s="188"/>
      <c r="N11" s="188"/>
      <c r="O11" s="166"/>
      <c r="P11" s="189"/>
      <c r="Q11" s="187"/>
      <c r="R11" s="166"/>
      <c r="S11" s="188"/>
      <c r="T11" s="188"/>
      <c r="U11" s="166"/>
      <c r="V11" s="190"/>
    </row>
    <row r="12" spans="2:22" ht="15">
      <c r="B12" s="124" t="s">
        <v>172</v>
      </c>
      <c r="C12" s="168">
        <v>118</v>
      </c>
      <c r="D12" s="189"/>
      <c r="E12" s="187"/>
      <c r="F12" s="168">
        <v>116</v>
      </c>
      <c r="G12" s="191">
        <f>$C12-F12</f>
        <v>2</v>
      </c>
      <c r="H12" s="187"/>
      <c r="I12" s="168">
        <v>175</v>
      </c>
      <c r="J12" s="191">
        <f>$C12-I12</f>
        <v>-57</v>
      </c>
      <c r="K12" s="192"/>
      <c r="L12" s="187"/>
      <c r="M12" s="188"/>
      <c r="N12" s="188"/>
      <c r="O12" s="166"/>
      <c r="P12" s="189"/>
      <c r="Q12" s="187"/>
      <c r="R12" s="166"/>
      <c r="S12" s="188"/>
      <c r="T12" s="188"/>
      <c r="U12" s="166"/>
      <c r="V12" s="190"/>
    </row>
    <row r="13" spans="2:22" ht="15">
      <c r="B13" s="124" t="s">
        <v>173</v>
      </c>
      <c r="C13" s="168">
        <v>329</v>
      </c>
      <c r="D13" s="189"/>
      <c r="E13" s="187"/>
      <c r="F13" s="168">
        <v>280</v>
      </c>
      <c r="G13" s="189">
        <f>F13-C13</f>
        <v>-49</v>
      </c>
      <c r="H13" s="187"/>
      <c r="I13" s="168">
        <v>302</v>
      </c>
      <c r="J13" s="189">
        <f>I13-C13</f>
        <v>-27</v>
      </c>
      <c r="K13" s="192"/>
      <c r="L13" s="187"/>
      <c r="M13" s="188"/>
      <c r="N13" s="188"/>
      <c r="O13" s="166"/>
      <c r="P13" s="189"/>
      <c r="Q13" s="187"/>
      <c r="R13" s="166"/>
      <c r="S13" s="188"/>
      <c r="T13" s="188"/>
      <c r="U13" s="166"/>
      <c r="V13" s="190"/>
    </row>
    <row r="14" spans="2:22" ht="15.75" thickBot="1">
      <c r="B14" s="146" t="s">
        <v>174</v>
      </c>
      <c r="C14" s="169">
        <v>204</v>
      </c>
      <c r="D14" s="195"/>
      <c r="E14" s="196"/>
      <c r="F14" s="169">
        <v>154</v>
      </c>
      <c r="G14" s="195">
        <f>F14-C14</f>
        <v>-50</v>
      </c>
      <c r="H14" s="196"/>
      <c r="I14" s="169">
        <v>143</v>
      </c>
      <c r="J14" s="195">
        <f>I14-C14</f>
        <v>-61</v>
      </c>
      <c r="K14" s="198"/>
      <c r="L14" s="196"/>
      <c r="M14" s="199"/>
      <c r="N14" s="199"/>
      <c r="O14" s="200"/>
      <c r="P14" s="195"/>
      <c r="Q14" s="196"/>
      <c r="R14" s="200"/>
      <c r="S14" s="199"/>
      <c r="T14" s="199"/>
      <c r="U14" s="200"/>
      <c r="V14" s="201"/>
    </row>
    <row r="18" spans="2:21" ht="15">
      <c r="B18" s="2" t="s">
        <v>175</v>
      </c>
      <c r="C18" s="2"/>
      <c r="G18" s="14"/>
      <c r="H18" s="14"/>
      <c r="I18" s="25"/>
      <c r="J18" s="25"/>
      <c r="K18" s="14"/>
      <c r="L18" s="14"/>
    </row>
    <row r="19" spans="2:21" ht="15">
      <c r="C19" s="14"/>
      <c r="D19" s="14"/>
      <c r="E19" s="14"/>
      <c r="F19" s="14"/>
      <c r="G19" s="25"/>
      <c r="H19" s="25"/>
      <c r="I19" s="25"/>
      <c r="J19" s="25"/>
      <c r="K19" s="25"/>
      <c r="L19" s="25"/>
      <c r="U19" s="155"/>
    </row>
    <row r="20" spans="2:21" ht="51">
      <c r="B20" s="156" t="s">
        <v>177</v>
      </c>
      <c r="C20" s="25"/>
      <c r="D20" s="74"/>
      <c r="E20" s="74" t="s">
        <v>181</v>
      </c>
      <c r="F20" s="74" t="s">
        <v>182</v>
      </c>
      <c r="G20" s="74" t="s">
        <v>183</v>
      </c>
      <c r="H20" s="25"/>
      <c r="I20" s="25"/>
      <c r="J20" s="25"/>
      <c r="K20" s="74"/>
      <c r="L20" s="74" t="s">
        <v>181</v>
      </c>
      <c r="M20" s="74" t="s">
        <v>182</v>
      </c>
      <c r="N20" s="74" t="s">
        <v>183</v>
      </c>
    </row>
    <row r="21" spans="2:21">
      <c r="C21" s="25"/>
      <c r="D21" s="74" t="s">
        <v>184</v>
      </c>
      <c r="E21" s="74">
        <v>131</v>
      </c>
      <c r="F21" s="74">
        <v>121</v>
      </c>
      <c r="G21" s="74">
        <v>175</v>
      </c>
      <c r="H21" s="25"/>
      <c r="I21" s="25"/>
      <c r="J21" s="25"/>
      <c r="K21" s="74" t="s">
        <v>186</v>
      </c>
      <c r="L21" s="74">
        <v>329</v>
      </c>
      <c r="M21" s="74">
        <v>280</v>
      </c>
      <c r="N21" s="74">
        <v>302</v>
      </c>
      <c r="R21" s="203" t="s">
        <v>181</v>
      </c>
      <c r="S21" s="203" t="s">
        <v>182</v>
      </c>
      <c r="T21" s="203" t="s">
        <v>183</v>
      </c>
      <c r="U21" s="74" t="s">
        <v>188</v>
      </c>
    </row>
    <row r="22" spans="2:21" ht="38.25">
      <c r="B22" s="156" t="s">
        <v>180</v>
      </c>
      <c r="C22" s="25"/>
      <c r="D22" s="74" t="s">
        <v>185</v>
      </c>
      <c r="E22" s="74">
        <v>118</v>
      </c>
      <c r="F22" s="74">
        <v>116</v>
      </c>
      <c r="G22" s="74">
        <v>175</v>
      </c>
      <c r="H22" s="25"/>
      <c r="I22" s="25"/>
      <c r="J22" s="25"/>
      <c r="K22" s="74" t="s">
        <v>187</v>
      </c>
      <c r="L22" s="74">
        <v>204</v>
      </c>
      <c r="M22" s="74">
        <v>154</v>
      </c>
      <c r="N22" s="74">
        <v>143</v>
      </c>
      <c r="R22" s="203">
        <v>13.74</v>
      </c>
      <c r="S22" s="203">
        <v>13.71</v>
      </c>
      <c r="T22" s="203">
        <v>14.01</v>
      </c>
      <c r="U22" s="74">
        <v>13.54</v>
      </c>
    </row>
    <row r="23" spans="2:21">
      <c r="C23" s="25"/>
      <c r="H23" s="25"/>
      <c r="I23" s="25"/>
      <c r="J23" s="25"/>
      <c r="K23" s="25"/>
      <c r="L23" s="25"/>
    </row>
    <row r="24" spans="2:21">
      <c r="C24" s="25"/>
      <c r="H24" s="25"/>
      <c r="I24" s="25"/>
      <c r="J24" s="25"/>
      <c r="K24" s="25"/>
      <c r="L24" s="25"/>
    </row>
    <row r="25" spans="2:21">
      <c r="C25" s="25"/>
      <c r="D25" s="74"/>
      <c r="E25" s="74"/>
      <c r="F25" s="74"/>
      <c r="G25" s="74"/>
      <c r="H25" s="25"/>
      <c r="I25" s="25"/>
      <c r="J25" s="25"/>
      <c r="K25" s="25"/>
      <c r="L25" s="25"/>
    </row>
    <row r="26" spans="2:21">
      <c r="C26" s="25"/>
      <c r="D26" s="74"/>
      <c r="E26" s="74"/>
      <c r="F26" s="74"/>
      <c r="G26" s="74"/>
      <c r="H26" s="25"/>
      <c r="I26" s="25"/>
      <c r="J26" s="25"/>
      <c r="K26" s="25"/>
      <c r="L26" s="25"/>
    </row>
    <row r="27" spans="2:21">
      <c r="C27" s="25"/>
      <c r="D27" s="74"/>
      <c r="E27" s="74"/>
      <c r="F27" s="74"/>
      <c r="G27" s="74"/>
      <c r="H27" s="25"/>
      <c r="I27" s="25"/>
      <c r="J27" s="25"/>
      <c r="K27" s="25"/>
      <c r="L27" s="25"/>
    </row>
    <row r="28" spans="2:21">
      <c r="C28" s="25"/>
      <c r="D28" s="25"/>
      <c r="E28" s="25"/>
      <c r="F28" s="25"/>
      <c r="G28" s="25"/>
      <c r="H28" s="25"/>
      <c r="I28" s="25"/>
      <c r="J28" s="25"/>
      <c r="K28" s="25"/>
      <c r="L28" s="25"/>
    </row>
    <row r="29" spans="2:21">
      <c r="C29" s="25"/>
      <c r="D29" s="25"/>
      <c r="E29" s="25"/>
      <c r="F29" s="25"/>
      <c r="G29" s="38"/>
      <c r="H29" s="38"/>
      <c r="I29" s="25"/>
      <c r="J29" s="25"/>
      <c r="K29" s="38"/>
      <c r="L29" s="38"/>
    </row>
    <row r="30" spans="2:21">
      <c r="C30" s="38"/>
      <c r="D30" s="38"/>
      <c r="E30" s="38"/>
      <c r="F30" s="38"/>
      <c r="G30" s="38"/>
      <c r="H30"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34"/>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241" t="s">
        <v>167</v>
      </c>
      <c r="D9" s="242" t="s">
        <v>168</v>
      </c>
      <c r="E9" s="243" t="s">
        <v>169</v>
      </c>
      <c r="F9" s="173" t="s">
        <v>167</v>
      </c>
      <c r="G9" s="174" t="s">
        <v>168</v>
      </c>
      <c r="H9" s="175" t="s">
        <v>169</v>
      </c>
      <c r="I9" s="176" t="s">
        <v>167</v>
      </c>
      <c r="J9" s="174" t="s">
        <v>168</v>
      </c>
      <c r="K9" s="173" t="s">
        <v>169</v>
      </c>
      <c r="L9" s="177" t="s">
        <v>167</v>
      </c>
      <c r="M9" s="178" t="s">
        <v>168</v>
      </c>
      <c r="N9" s="178" t="s">
        <v>169</v>
      </c>
      <c r="O9" s="177" t="s">
        <v>167</v>
      </c>
      <c r="P9" s="179" t="s">
        <v>168</v>
      </c>
      <c r="Q9" s="180" t="s">
        <v>169</v>
      </c>
      <c r="R9" s="177" t="s">
        <v>167</v>
      </c>
      <c r="S9" s="178" t="s">
        <v>168</v>
      </c>
      <c r="T9" s="178" t="s">
        <v>169</v>
      </c>
      <c r="U9" s="181"/>
      <c r="V9" s="182"/>
    </row>
    <row r="10" spans="2:22" ht="15">
      <c r="B10" s="124" t="s">
        <v>170</v>
      </c>
      <c r="C10" s="164">
        <v>10.93</v>
      </c>
      <c r="D10" s="245">
        <f>+C10-U10</f>
        <v>0.65633333333333432</v>
      </c>
      <c r="E10" s="246">
        <f>+(D10/U10)*100</f>
        <v>6.3885013464845501</v>
      </c>
      <c r="F10" s="164">
        <v>9.7200000000000006</v>
      </c>
      <c r="G10" s="245">
        <f>+F10-U10</f>
        <v>-0.55366666666666475</v>
      </c>
      <c r="H10" s="246">
        <f>+(G10/U10)*100</f>
        <v>-5.3891827001070522</v>
      </c>
      <c r="I10" s="164">
        <v>10.8</v>
      </c>
      <c r="J10" s="245">
        <f>+I10-U10</f>
        <v>0.52633333333333532</v>
      </c>
      <c r="K10" s="247">
        <f>+(J10/U10)*100</f>
        <v>5.1231303332143865</v>
      </c>
      <c r="L10" s="187"/>
      <c r="M10" s="188"/>
      <c r="N10" s="188"/>
      <c r="O10" s="166"/>
      <c r="P10" s="189"/>
      <c r="Q10" s="187"/>
      <c r="R10" s="166"/>
      <c r="S10" s="188"/>
      <c r="T10" s="188"/>
      <c r="U10" s="136">
        <f>AVERAGE(C10,F10,I10)*0.98</f>
        <v>10.273666666666665</v>
      </c>
      <c r="V10" s="190"/>
    </row>
    <row r="11" spans="2:22" ht="15">
      <c r="B11" s="124" t="s">
        <v>171</v>
      </c>
      <c r="C11" s="168">
        <v>412</v>
      </c>
      <c r="D11" s="248"/>
      <c r="E11" s="249"/>
      <c r="F11" s="168">
        <v>417</v>
      </c>
      <c r="G11" s="250">
        <f>$C11-F11</f>
        <v>-5</v>
      </c>
      <c r="H11" s="249"/>
      <c r="I11" s="168">
        <v>470</v>
      </c>
      <c r="J11" s="250">
        <f>$C11-I11</f>
        <v>-58</v>
      </c>
      <c r="K11" s="251"/>
      <c r="L11" s="187"/>
      <c r="M11" s="188"/>
      <c r="N11" s="188"/>
      <c r="O11" s="166"/>
      <c r="P11" s="189"/>
      <c r="Q11" s="187"/>
      <c r="R11" s="166"/>
      <c r="S11" s="188"/>
      <c r="T11" s="188"/>
      <c r="U11" s="166"/>
      <c r="V11" s="190"/>
    </row>
    <row r="12" spans="2:22" ht="15">
      <c r="B12" s="124" t="s">
        <v>172</v>
      </c>
      <c r="C12" s="168">
        <v>400</v>
      </c>
      <c r="D12" s="248"/>
      <c r="E12" s="249"/>
      <c r="F12" s="168">
        <v>404</v>
      </c>
      <c r="G12" s="250">
        <f>$C12-F12</f>
        <v>-4</v>
      </c>
      <c r="H12" s="249"/>
      <c r="I12" s="168">
        <v>470</v>
      </c>
      <c r="J12" s="250">
        <f>$C12-I12</f>
        <v>-70</v>
      </c>
      <c r="K12" s="251"/>
      <c r="L12" s="187"/>
      <c r="M12" s="188"/>
      <c r="N12" s="188"/>
      <c r="O12" s="166"/>
      <c r="P12" s="189"/>
      <c r="Q12" s="187"/>
      <c r="R12" s="166"/>
      <c r="S12" s="188"/>
      <c r="T12" s="188"/>
      <c r="U12" s="166"/>
      <c r="V12" s="190"/>
    </row>
    <row r="13" spans="2:22" ht="15">
      <c r="B13" s="124" t="s">
        <v>173</v>
      </c>
      <c r="C13" s="168">
        <v>1076</v>
      </c>
      <c r="D13" s="248">
        <f>C13-U13</f>
        <v>47</v>
      </c>
      <c r="E13" s="252">
        <f>+(D13/U13)*100</f>
        <v>4.5675413022351803</v>
      </c>
      <c r="F13" s="168">
        <v>1026</v>
      </c>
      <c r="G13" s="248">
        <f>F13-U13</f>
        <v>-3</v>
      </c>
      <c r="H13" s="252">
        <f>+(G13/U13)*100</f>
        <v>-0.29154518950437319</v>
      </c>
      <c r="I13" s="168">
        <v>1064</v>
      </c>
      <c r="J13" s="248">
        <f>I13-U13</f>
        <v>35</v>
      </c>
      <c r="K13" s="253">
        <f>+(J13/U13)*100</f>
        <v>3.4013605442176873</v>
      </c>
      <c r="L13" s="187"/>
      <c r="M13" s="188"/>
      <c r="N13" s="188"/>
      <c r="O13" s="166"/>
      <c r="P13" s="189"/>
      <c r="Q13" s="187"/>
      <c r="R13" s="166"/>
      <c r="S13" s="188"/>
      <c r="T13" s="188"/>
      <c r="U13" s="166">
        <v>1029</v>
      </c>
      <c r="V13" s="190"/>
    </row>
    <row r="14" spans="2:22" ht="15.75" thickBot="1">
      <c r="B14" s="146" t="s">
        <v>174</v>
      </c>
      <c r="C14" s="169">
        <v>678</v>
      </c>
      <c r="D14" s="254"/>
      <c r="E14" s="255"/>
      <c r="F14" s="169">
        <v>628</v>
      </c>
      <c r="G14" s="254">
        <f>F14-C14</f>
        <v>-50</v>
      </c>
      <c r="H14" s="255"/>
      <c r="I14" s="169">
        <v>666</v>
      </c>
      <c r="J14" s="254">
        <f>I14-C14</f>
        <v>-12</v>
      </c>
      <c r="K14" s="256"/>
      <c r="L14" s="196"/>
      <c r="M14" s="199"/>
      <c r="N14" s="199"/>
      <c r="O14" s="200"/>
      <c r="P14" s="195"/>
      <c r="Q14" s="196"/>
      <c r="R14" s="200"/>
      <c r="S14" s="199"/>
      <c r="T14" s="199"/>
      <c r="U14" s="200"/>
      <c r="V14" s="201"/>
    </row>
    <row r="17" spans="2:24" ht="15">
      <c r="J17" s="14"/>
      <c r="K17" s="14"/>
    </row>
    <row r="18" spans="2:24" ht="15">
      <c r="B18" s="2" t="s">
        <v>175</v>
      </c>
      <c r="C18" s="2"/>
      <c r="G18" s="14"/>
      <c r="J18" s="25"/>
      <c r="K18" s="25"/>
    </row>
    <row r="19" spans="2:24" ht="15">
      <c r="C19" s="14"/>
      <c r="D19" s="74"/>
      <c r="E19" s="74" t="s">
        <v>181</v>
      </c>
      <c r="F19" s="74" t="s">
        <v>182</v>
      </c>
      <c r="G19" s="74" t="s">
        <v>183</v>
      </c>
      <c r="H19" s="14"/>
      <c r="J19" s="74"/>
      <c r="K19" s="74" t="s">
        <v>181</v>
      </c>
      <c r="L19" s="74" t="s">
        <v>182</v>
      </c>
      <c r="M19" s="74" t="s">
        <v>183</v>
      </c>
      <c r="N19" s="74" t="s">
        <v>188</v>
      </c>
      <c r="U19" s="155"/>
    </row>
    <row r="20" spans="2:24" ht="51">
      <c r="B20" s="156" t="s">
        <v>177</v>
      </c>
      <c r="C20" s="25"/>
      <c r="D20" s="74" t="s">
        <v>184</v>
      </c>
      <c r="E20" s="74">
        <v>412</v>
      </c>
      <c r="F20" s="74">
        <v>417</v>
      </c>
      <c r="G20" s="74">
        <v>470</v>
      </c>
      <c r="H20" s="25"/>
      <c r="J20" s="74" t="s">
        <v>186</v>
      </c>
      <c r="K20" s="74">
        <v>1076</v>
      </c>
      <c r="L20" s="74">
        <v>1026</v>
      </c>
      <c r="M20" s="74">
        <v>1064</v>
      </c>
      <c r="N20" s="74">
        <v>1029</v>
      </c>
      <c r="R20" s="203" t="s">
        <v>181</v>
      </c>
      <c r="S20" s="203" t="s">
        <v>182</v>
      </c>
      <c r="T20" s="203" t="s">
        <v>183</v>
      </c>
      <c r="U20" s="74" t="s">
        <v>188</v>
      </c>
      <c r="V20" s="203"/>
      <c r="W20" s="203"/>
      <c r="X20" s="74"/>
    </row>
    <row r="21" spans="2:24">
      <c r="C21" s="25"/>
      <c r="D21" s="74" t="s">
        <v>185</v>
      </c>
      <c r="E21" s="74">
        <v>400</v>
      </c>
      <c r="F21" s="74">
        <v>404</v>
      </c>
      <c r="G21" s="74">
        <v>470</v>
      </c>
      <c r="H21" s="25"/>
      <c r="J21" s="74" t="s">
        <v>187</v>
      </c>
      <c r="K21" s="74">
        <v>678</v>
      </c>
      <c r="L21" s="74">
        <v>628</v>
      </c>
      <c r="M21" s="74">
        <v>666</v>
      </c>
      <c r="R21" s="203">
        <v>10.93</v>
      </c>
      <c r="S21" s="203">
        <v>9.7200000000000006</v>
      </c>
      <c r="T21" s="203">
        <v>10.8</v>
      </c>
      <c r="U21" s="74">
        <v>10.27</v>
      </c>
      <c r="V21" s="203"/>
      <c r="W21" s="203"/>
      <c r="X21" s="74"/>
    </row>
    <row r="22" spans="2:24" ht="38.25">
      <c r="B22" s="237" t="s">
        <v>82</v>
      </c>
      <c r="C22" s="25"/>
      <c r="H22" s="25"/>
      <c r="J22" s="25"/>
      <c r="K22" s="25"/>
      <c r="R22" s="25"/>
      <c r="S22" s="25"/>
      <c r="T22" s="25"/>
      <c r="V22" s="25"/>
      <c r="W22" s="25"/>
    </row>
    <row r="23" spans="2:24">
      <c r="C23" s="25"/>
      <c r="H23" s="25"/>
      <c r="J23" s="25"/>
      <c r="K23" s="25"/>
    </row>
    <row r="24" spans="2:24" ht="38.25">
      <c r="B24" s="156" t="s">
        <v>180</v>
      </c>
      <c r="C24" s="25"/>
      <c r="D24" s="74"/>
      <c r="E24" s="74"/>
      <c r="F24" s="74"/>
      <c r="G24" s="74"/>
      <c r="H24" s="25"/>
      <c r="J24" s="25"/>
      <c r="K24" s="25"/>
    </row>
    <row r="25" spans="2:24">
      <c r="C25" s="25"/>
      <c r="D25" s="74"/>
      <c r="E25" s="74"/>
      <c r="F25" s="74"/>
      <c r="G25" s="74"/>
      <c r="H25" s="25"/>
      <c r="J25" s="25"/>
      <c r="K25" s="25"/>
    </row>
    <row r="26" spans="2:24">
      <c r="C26" s="25"/>
      <c r="D26" s="74"/>
      <c r="E26" s="74"/>
      <c r="F26" s="74"/>
      <c r="G26" s="74"/>
      <c r="H26" s="25"/>
      <c r="J26" s="25"/>
      <c r="K26" s="25"/>
    </row>
    <row r="27" spans="2:24">
      <c r="C27" s="25"/>
      <c r="D27" s="25"/>
      <c r="E27" s="25"/>
      <c r="F27" s="25"/>
      <c r="G27" s="25"/>
      <c r="H27" s="25"/>
      <c r="J27" s="25"/>
      <c r="K27" s="25"/>
    </row>
    <row r="28" spans="2:24">
      <c r="C28" s="25"/>
      <c r="D28" s="25"/>
      <c r="E28" s="25"/>
      <c r="F28" s="25"/>
      <c r="G28" s="25"/>
      <c r="H28" s="25"/>
      <c r="J28" s="38"/>
      <c r="K28" s="38"/>
    </row>
    <row r="29" spans="2:24">
      <c r="C29" s="25"/>
      <c r="D29" s="25"/>
      <c r="E29" s="25"/>
      <c r="F29" s="25"/>
      <c r="G29" s="38"/>
      <c r="H29" s="25"/>
    </row>
    <row r="30" spans="2:24">
      <c r="C30" s="38"/>
      <c r="D30" s="38"/>
      <c r="E30" s="25"/>
      <c r="F30" s="25"/>
      <c r="G30" s="38"/>
      <c r="H30" s="38"/>
    </row>
    <row r="31" spans="2:24">
      <c r="C31" s="38"/>
      <c r="D31" s="38"/>
      <c r="E31" s="38"/>
      <c r="F31" s="38"/>
      <c r="G31" s="25"/>
      <c r="H31" s="25"/>
    </row>
    <row r="32" spans="2:24">
      <c r="C32" s="25"/>
      <c r="D32" s="25"/>
      <c r="E32" s="25"/>
      <c r="F32" s="25"/>
      <c r="G32" s="25"/>
      <c r="H32" s="25"/>
    </row>
    <row r="33" spans="3:8">
      <c r="C33" s="25"/>
      <c r="D33" s="25"/>
      <c r="E33" s="25"/>
      <c r="F33" s="25"/>
      <c r="G33" s="25"/>
      <c r="H33" s="25"/>
    </row>
    <row r="34" spans="3:8">
      <c r="C34" s="25"/>
      <c r="D34" s="25"/>
      <c r="E34" s="25"/>
      <c r="F34" s="25"/>
      <c r="G34" s="38"/>
      <c r="H34"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73" t="s">
        <v>167</v>
      </c>
      <c r="G6" s="174" t="s">
        <v>168</v>
      </c>
      <c r="H6" s="175" t="s">
        <v>169</v>
      </c>
      <c r="I6" s="176" t="s">
        <v>167</v>
      </c>
      <c r="J6" s="174" t="s">
        <v>168</v>
      </c>
      <c r="K6" s="173" t="s">
        <v>169</v>
      </c>
      <c r="L6" s="177" t="s">
        <v>167</v>
      </c>
      <c r="M6" s="178" t="s">
        <v>168</v>
      </c>
      <c r="N6" s="178" t="s">
        <v>169</v>
      </c>
      <c r="O6" s="177" t="s">
        <v>167</v>
      </c>
      <c r="P6" s="179" t="s">
        <v>168</v>
      </c>
      <c r="Q6" s="180" t="s">
        <v>169</v>
      </c>
      <c r="R6" s="177" t="s">
        <v>167</v>
      </c>
      <c r="S6" s="178" t="s">
        <v>168</v>
      </c>
      <c r="T6" s="178" t="s">
        <v>169</v>
      </c>
      <c r="U6" s="181"/>
      <c r="V6" s="182"/>
    </row>
    <row r="7" spans="2:22" ht="15">
      <c r="B7" s="124" t="s">
        <v>170</v>
      </c>
      <c r="C7" s="207">
        <v>3.6</v>
      </c>
      <c r="D7" s="126">
        <f>+C7-U7</f>
        <v>0.13079999999999981</v>
      </c>
      <c r="E7" s="208">
        <f>+(D7/U7)*100</f>
        <v>3.7703216879972268</v>
      </c>
      <c r="F7" s="207">
        <v>3.44</v>
      </c>
      <c r="G7" s="257">
        <f>+F7-U7</f>
        <v>-2.9200000000000337E-2</v>
      </c>
      <c r="H7" s="208">
        <f>+(G7/U7)*100</f>
        <v>-0.84169260924709843</v>
      </c>
      <c r="I7" s="207">
        <v>3.58</v>
      </c>
      <c r="J7" s="126">
        <f>+I7-U7</f>
        <v>0.11079999999999979</v>
      </c>
      <c r="K7" s="220">
        <f>+(J7/U7)*100</f>
        <v>3.1938199008416865</v>
      </c>
      <c r="L7" s="187"/>
      <c r="M7" s="188"/>
      <c r="N7" s="188"/>
      <c r="O7" s="166"/>
      <c r="P7" s="189"/>
      <c r="Q7" s="187"/>
      <c r="R7" s="166"/>
      <c r="S7" s="188"/>
      <c r="T7" s="188"/>
      <c r="U7" s="136">
        <f>AVERAGE(C7,F7,I7)*0.98</f>
        <v>3.4692000000000003</v>
      </c>
      <c r="V7" s="190"/>
    </row>
    <row r="8" spans="2:22" ht="15">
      <c r="B8" s="124" t="s">
        <v>171</v>
      </c>
      <c r="C8" s="211">
        <v>9</v>
      </c>
      <c r="D8" s="131"/>
      <c r="E8" s="135"/>
      <c r="F8" s="211">
        <v>12</v>
      </c>
      <c r="G8" s="142">
        <f>$C8-F8</f>
        <v>-3</v>
      </c>
      <c r="H8" s="135"/>
      <c r="I8" s="211">
        <v>51</v>
      </c>
      <c r="J8" s="258">
        <f>$C8-I8</f>
        <v>-42</v>
      </c>
      <c r="K8" s="192"/>
      <c r="L8" s="187"/>
      <c r="M8" s="188"/>
      <c r="N8" s="188"/>
      <c r="O8" s="166"/>
      <c r="P8" s="189"/>
      <c r="Q8" s="187"/>
      <c r="R8" s="166"/>
      <c r="S8" s="188"/>
      <c r="T8" s="188"/>
      <c r="U8" s="166"/>
      <c r="V8" s="190"/>
    </row>
    <row r="9" spans="2:22" ht="15">
      <c r="B9" s="124" t="s">
        <v>172</v>
      </c>
      <c r="C9" s="211">
        <v>15</v>
      </c>
      <c r="D9" s="131"/>
      <c r="E9" s="135"/>
      <c r="F9" s="211">
        <v>21</v>
      </c>
      <c r="G9" s="258">
        <f>$C9-F9</f>
        <v>-6</v>
      </c>
      <c r="H9" s="135"/>
      <c r="I9" s="211">
        <v>51</v>
      </c>
      <c r="J9" s="142">
        <f>$C9-I9</f>
        <v>-36</v>
      </c>
      <c r="K9" s="192"/>
      <c r="L9" s="187"/>
      <c r="M9" s="188"/>
      <c r="N9" s="188"/>
      <c r="O9" s="166"/>
      <c r="P9" s="189"/>
      <c r="Q9" s="187"/>
      <c r="R9" s="166"/>
      <c r="S9" s="188"/>
      <c r="T9" s="188"/>
      <c r="U9" s="166"/>
      <c r="V9" s="190"/>
    </row>
    <row r="10" spans="2:22" ht="15">
      <c r="B10" s="124" t="s">
        <v>173</v>
      </c>
      <c r="C10" s="211">
        <v>311</v>
      </c>
      <c r="D10" s="131"/>
      <c r="E10" s="135"/>
      <c r="F10" s="211">
        <v>262</v>
      </c>
      <c r="G10" s="131">
        <f>F10-C10</f>
        <v>-49</v>
      </c>
      <c r="H10" s="135"/>
      <c r="I10" s="211">
        <v>339</v>
      </c>
      <c r="J10" s="259">
        <f>I10-C10</f>
        <v>28</v>
      </c>
      <c r="K10" s="192"/>
      <c r="L10" s="187"/>
      <c r="M10" s="188"/>
      <c r="N10" s="188"/>
      <c r="O10" s="166"/>
      <c r="P10" s="189"/>
      <c r="Q10" s="187"/>
      <c r="R10" s="166"/>
      <c r="S10" s="188"/>
      <c r="T10" s="188"/>
      <c r="U10" s="166"/>
      <c r="V10" s="190"/>
    </row>
    <row r="11" spans="2:22" ht="15.75" thickBot="1">
      <c r="B11" s="146" t="s">
        <v>174</v>
      </c>
      <c r="C11" s="213">
        <v>291</v>
      </c>
      <c r="D11" s="151"/>
      <c r="E11" s="153"/>
      <c r="F11" s="213">
        <v>241</v>
      </c>
      <c r="G11" s="151">
        <f>F11-C11</f>
        <v>-50</v>
      </c>
      <c r="H11" s="153"/>
      <c r="I11" s="213">
        <v>283</v>
      </c>
      <c r="J11" s="151">
        <f>I11-C11</f>
        <v>-8</v>
      </c>
      <c r="K11" s="198"/>
      <c r="L11" s="196"/>
      <c r="M11" s="199"/>
      <c r="N11" s="199"/>
      <c r="O11" s="200"/>
      <c r="P11" s="195"/>
      <c r="Q11" s="196"/>
      <c r="R11" s="200"/>
      <c r="S11" s="199"/>
      <c r="T11" s="199"/>
      <c r="U11" s="200"/>
      <c r="V11" s="201"/>
    </row>
    <row r="15" spans="2:22" ht="15">
      <c r="B15" s="2" t="s">
        <v>175</v>
      </c>
      <c r="C15" s="14"/>
      <c r="D15" s="25"/>
      <c r="E15" s="25"/>
      <c r="F15" s="25"/>
      <c r="G15" s="14"/>
      <c r="H15" s="25"/>
      <c r="I15" s="25"/>
      <c r="J15" s="14"/>
    </row>
    <row r="16" spans="2:22">
      <c r="C16" s="25"/>
      <c r="D16" s="25"/>
      <c r="E16" s="25"/>
      <c r="F16" s="25"/>
      <c r="G16" s="25"/>
      <c r="H16" s="25"/>
      <c r="I16" s="25"/>
      <c r="J16" s="25"/>
      <c r="U16" s="155"/>
    </row>
    <row r="17" spans="2:21" ht="51">
      <c r="B17" s="156" t="s">
        <v>177</v>
      </c>
      <c r="C17" s="74"/>
      <c r="D17" s="74" t="s">
        <v>181</v>
      </c>
      <c r="E17" s="74" t="s">
        <v>182</v>
      </c>
      <c r="F17" s="74" t="s">
        <v>183</v>
      </c>
      <c r="G17" s="25"/>
      <c r="H17" s="25"/>
      <c r="I17" s="25"/>
      <c r="J17" s="74"/>
      <c r="K17" s="74" t="s">
        <v>181</v>
      </c>
      <c r="L17" s="74" t="s">
        <v>182</v>
      </c>
      <c r="M17" s="74" t="s">
        <v>183</v>
      </c>
      <c r="R17" s="203" t="s">
        <v>181</v>
      </c>
      <c r="S17" s="203" t="s">
        <v>182</v>
      </c>
      <c r="T17" s="203" t="s">
        <v>183</v>
      </c>
      <c r="U17" s="74" t="s">
        <v>188</v>
      </c>
    </row>
    <row r="18" spans="2:21">
      <c r="C18" s="74" t="s">
        <v>184</v>
      </c>
      <c r="D18" s="74">
        <v>9</v>
      </c>
      <c r="E18" s="74">
        <v>12</v>
      </c>
      <c r="F18" s="74">
        <v>51</v>
      </c>
      <c r="G18" s="25"/>
      <c r="H18" s="25"/>
      <c r="I18" s="25"/>
      <c r="J18" s="74" t="s">
        <v>186</v>
      </c>
      <c r="K18" s="74">
        <v>311</v>
      </c>
      <c r="L18" s="74">
        <v>262</v>
      </c>
      <c r="M18" s="74">
        <v>339</v>
      </c>
      <c r="R18" s="203">
        <v>3.6</v>
      </c>
      <c r="S18" s="203">
        <v>3.44</v>
      </c>
      <c r="T18" s="203">
        <v>3.58</v>
      </c>
      <c r="U18" s="74">
        <v>3.47</v>
      </c>
    </row>
    <row r="19" spans="2:21" ht="38.25">
      <c r="B19" s="156" t="s">
        <v>180</v>
      </c>
      <c r="C19" s="74" t="s">
        <v>185</v>
      </c>
      <c r="D19" s="74">
        <v>15</v>
      </c>
      <c r="E19" s="74">
        <v>21</v>
      </c>
      <c r="F19" s="74">
        <v>51</v>
      </c>
      <c r="G19" s="25"/>
      <c r="H19" s="25"/>
      <c r="I19" s="25"/>
      <c r="J19" s="74" t="s">
        <v>187</v>
      </c>
      <c r="K19" s="74">
        <v>291</v>
      </c>
      <c r="L19" s="74">
        <v>241</v>
      </c>
      <c r="M19" s="74">
        <v>283</v>
      </c>
    </row>
    <row r="20" spans="2:21">
      <c r="G20" s="25"/>
      <c r="H20" s="25"/>
      <c r="I20" s="25"/>
      <c r="J20" s="25"/>
    </row>
    <row r="21" spans="2:21">
      <c r="G21" s="25"/>
      <c r="H21" s="25"/>
      <c r="I21" s="25"/>
      <c r="J21" s="25"/>
    </row>
    <row r="22" spans="2:21">
      <c r="C22" s="74"/>
      <c r="D22" s="74"/>
      <c r="E22" s="74"/>
      <c r="F22" s="74"/>
      <c r="G22" s="25"/>
      <c r="H22" s="25"/>
      <c r="I22" s="25"/>
      <c r="J22" s="25"/>
    </row>
    <row r="23" spans="2:21">
      <c r="C23" s="74"/>
      <c r="D23" s="74"/>
      <c r="E23" s="74"/>
      <c r="F23" s="74"/>
      <c r="G23" s="25"/>
      <c r="H23" s="25"/>
      <c r="I23" s="25"/>
      <c r="J23" s="25"/>
    </row>
    <row r="24" spans="2:21">
      <c r="C24" s="74"/>
      <c r="D24" s="74"/>
      <c r="E24" s="74"/>
      <c r="F24" s="74"/>
      <c r="G24" s="25"/>
      <c r="H24" s="25"/>
      <c r="I24" s="25"/>
      <c r="J24" s="25"/>
    </row>
    <row r="25" spans="2:21">
      <c r="C25" s="25"/>
      <c r="D25" s="25"/>
      <c r="E25" s="25"/>
      <c r="F25" s="25"/>
      <c r="G25" s="25"/>
      <c r="H25" s="25"/>
      <c r="I25" s="25"/>
      <c r="J25" s="25"/>
    </row>
    <row r="26" spans="2:21">
      <c r="C26" s="38"/>
      <c r="D26" s="25"/>
      <c r="E26" s="25"/>
      <c r="F26" s="25"/>
      <c r="G26" s="38"/>
      <c r="H26" s="25"/>
      <c r="I26" s="25"/>
      <c r="J26"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V27"/>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30</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73" t="s">
        <v>167</v>
      </c>
      <c r="G6" s="174" t="s">
        <v>168</v>
      </c>
      <c r="H6" s="175" t="s">
        <v>169</v>
      </c>
      <c r="I6" s="176" t="s">
        <v>167</v>
      </c>
      <c r="J6" s="174" t="s">
        <v>168</v>
      </c>
      <c r="K6" s="173" t="s">
        <v>169</v>
      </c>
      <c r="L6" s="177" t="s">
        <v>167</v>
      </c>
      <c r="M6" s="178" t="s">
        <v>168</v>
      </c>
      <c r="N6" s="178" t="s">
        <v>169</v>
      </c>
      <c r="O6" s="177" t="s">
        <v>167</v>
      </c>
      <c r="P6" s="179" t="s">
        <v>168</v>
      </c>
      <c r="Q6" s="180" t="s">
        <v>169</v>
      </c>
      <c r="R6" s="177" t="s">
        <v>167</v>
      </c>
      <c r="S6" s="178" t="s">
        <v>168</v>
      </c>
      <c r="T6" s="178" t="s">
        <v>169</v>
      </c>
      <c r="U6" s="181"/>
      <c r="V6" s="182"/>
    </row>
    <row r="7" spans="2:22" ht="15">
      <c r="B7" s="124" t="s">
        <v>170</v>
      </c>
      <c r="C7" s="207">
        <v>13.94</v>
      </c>
      <c r="D7" s="126">
        <f>+C7-U7</f>
        <v>0.1677333333333344</v>
      </c>
      <c r="E7" s="208">
        <f>+(D7/U7)*100</f>
        <v>1.2179065174456958</v>
      </c>
      <c r="F7" s="207">
        <v>13.85</v>
      </c>
      <c r="G7" s="126">
        <f>+F7-U7</f>
        <v>7.7733333333334542E-2</v>
      </c>
      <c r="H7" s="208">
        <f>+(G7/U7)*100</f>
        <v>0.56441931611355101</v>
      </c>
      <c r="I7" s="207">
        <v>14.37</v>
      </c>
      <c r="J7" s="126">
        <f>+I7-U7</f>
        <v>0.59773333333333412</v>
      </c>
      <c r="K7" s="209">
        <f>+(J7/U7)*100</f>
        <v>4.3401231460326128</v>
      </c>
      <c r="L7" s="135"/>
      <c r="M7" s="134"/>
      <c r="N7" s="134"/>
      <c r="O7" s="133"/>
      <c r="P7" s="131"/>
      <c r="Q7" s="135"/>
      <c r="R7" s="133"/>
      <c r="S7" s="188"/>
      <c r="T7" s="188"/>
      <c r="U7" s="136">
        <f>AVERAGE(C7,F7,I7)*0.98</f>
        <v>13.772266666666665</v>
      </c>
      <c r="V7" s="190"/>
    </row>
    <row r="8" spans="2:22" ht="15">
      <c r="B8" s="124" t="s">
        <v>171</v>
      </c>
      <c r="C8" s="211">
        <v>156</v>
      </c>
      <c r="D8" s="131"/>
      <c r="E8" s="135"/>
      <c r="F8" s="211">
        <v>162</v>
      </c>
      <c r="G8" s="142">
        <f>$C8-F8</f>
        <v>-6</v>
      </c>
      <c r="H8" s="135"/>
      <c r="I8" s="211">
        <v>249</v>
      </c>
      <c r="J8" s="142">
        <f>$C8-I8</f>
        <v>-93</v>
      </c>
      <c r="K8" s="167"/>
      <c r="L8" s="135"/>
      <c r="M8" s="134"/>
      <c r="N8" s="134"/>
      <c r="O8" s="133"/>
      <c r="P8" s="131"/>
      <c r="Q8" s="135"/>
      <c r="R8" s="133"/>
      <c r="S8" s="188"/>
      <c r="T8" s="188"/>
      <c r="U8" s="166"/>
      <c r="V8" s="190"/>
    </row>
    <row r="9" spans="2:22" ht="15">
      <c r="B9" s="124" t="s">
        <v>172</v>
      </c>
      <c r="C9" s="211">
        <v>169</v>
      </c>
      <c r="D9" s="131"/>
      <c r="E9" s="135"/>
      <c r="F9" s="211">
        <v>175</v>
      </c>
      <c r="G9" s="258">
        <f>$C9-F9</f>
        <v>-6</v>
      </c>
      <c r="H9" s="135"/>
      <c r="I9" s="211">
        <v>249</v>
      </c>
      <c r="J9" s="258">
        <f>$C9-I9</f>
        <v>-80</v>
      </c>
      <c r="K9" s="167"/>
      <c r="L9" s="135"/>
      <c r="M9" s="134"/>
      <c r="N9" s="134"/>
      <c r="O9" s="133"/>
      <c r="P9" s="131"/>
      <c r="Q9" s="135"/>
      <c r="R9" s="133"/>
      <c r="S9" s="188"/>
      <c r="T9" s="188"/>
      <c r="U9" s="166"/>
      <c r="V9" s="190"/>
    </row>
    <row r="10" spans="2:22" ht="15">
      <c r="B10" s="124" t="s">
        <v>173</v>
      </c>
      <c r="C10" s="211">
        <v>317</v>
      </c>
      <c r="D10" s="131"/>
      <c r="E10" s="135"/>
      <c r="F10" s="211">
        <v>268</v>
      </c>
      <c r="G10" s="131">
        <f>F10-C10</f>
        <v>-49</v>
      </c>
      <c r="H10" s="135"/>
      <c r="I10" s="211">
        <v>296</v>
      </c>
      <c r="J10" s="131">
        <f>I10-C10</f>
        <v>-21</v>
      </c>
      <c r="K10" s="167"/>
      <c r="L10" s="135"/>
      <c r="M10" s="134"/>
      <c r="N10" s="134"/>
      <c r="O10" s="133"/>
      <c r="P10" s="131"/>
      <c r="Q10" s="135"/>
      <c r="R10" s="133"/>
      <c r="S10" s="188"/>
      <c r="T10" s="188"/>
      <c r="U10" s="166"/>
      <c r="V10" s="190"/>
    </row>
    <row r="11" spans="2:22" ht="15.75" thickBot="1">
      <c r="B11" s="146" t="s">
        <v>174</v>
      </c>
      <c r="C11" s="213">
        <v>202</v>
      </c>
      <c r="D11" s="151"/>
      <c r="E11" s="153"/>
      <c r="F11" s="213">
        <v>152</v>
      </c>
      <c r="G11" s="151">
        <f>F11-C11</f>
        <v>-50</v>
      </c>
      <c r="H11" s="153"/>
      <c r="I11" s="213">
        <v>0</v>
      </c>
      <c r="J11" s="151">
        <f>I11-C11</f>
        <v>-202</v>
      </c>
      <c r="K11" s="170"/>
      <c r="L11" s="153"/>
      <c r="M11" s="149"/>
      <c r="N11" s="149"/>
      <c r="O11" s="154"/>
      <c r="P11" s="151"/>
      <c r="Q11" s="153"/>
      <c r="R11" s="154"/>
      <c r="S11" s="199"/>
      <c r="T11" s="199"/>
      <c r="U11" s="200"/>
      <c r="V11" s="201"/>
    </row>
    <row r="15" spans="2:22" ht="15">
      <c r="B15" s="2" t="s">
        <v>175</v>
      </c>
      <c r="C15" s="2"/>
    </row>
    <row r="16" spans="2:22" ht="15">
      <c r="C16" s="14"/>
      <c r="D16" s="25"/>
      <c r="E16" s="25"/>
      <c r="F16" s="14"/>
      <c r="G16" s="25"/>
      <c r="H16" s="25"/>
      <c r="I16" s="14"/>
      <c r="U16" s="155"/>
    </row>
    <row r="17" spans="2:21" ht="51">
      <c r="B17" s="156" t="s">
        <v>177</v>
      </c>
      <c r="C17" s="74"/>
      <c r="D17" s="74" t="s">
        <v>181</v>
      </c>
      <c r="E17" s="74" t="s">
        <v>182</v>
      </c>
      <c r="F17" s="74" t="s">
        <v>183</v>
      </c>
      <c r="G17" s="25"/>
      <c r="H17" s="25"/>
      <c r="I17" s="25"/>
      <c r="J17" s="74"/>
      <c r="K17" s="74" t="s">
        <v>181</v>
      </c>
      <c r="L17" s="74" t="s">
        <v>182</v>
      </c>
      <c r="M17" s="74" t="s">
        <v>183</v>
      </c>
      <c r="R17" s="203" t="s">
        <v>181</v>
      </c>
      <c r="S17" s="203" t="s">
        <v>182</v>
      </c>
      <c r="T17" s="203" t="s">
        <v>183</v>
      </c>
      <c r="U17" s="74" t="s">
        <v>188</v>
      </c>
    </row>
    <row r="18" spans="2:21">
      <c r="C18" s="74" t="s">
        <v>184</v>
      </c>
      <c r="D18" s="74">
        <v>156</v>
      </c>
      <c r="E18" s="74">
        <v>162</v>
      </c>
      <c r="F18" s="74">
        <v>249</v>
      </c>
      <c r="G18" s="25"/>
      <c r="H18" s="25"/>
      <c r="I18" s="25"/>
      <c r="J18" s="74" t="s">
        <v>186</v>
      </c>
      <c r="K18" s="74">
        <v>317</v>
      </c>
      <c r="L18" s="74">
        <v>268</v>
      </c>
      <c r="M18" s="74">
        <v>296</v>
      </c>
      <c r="R18" s="203">
        <v>13.94</v>
      </c>
      <c r="S18" s="203">
        <v>13.85</v>
      </c>
      <c r="T18" s="203">
        <v>14.37</v>
      </c>
      <c r="U18" s="74">
        <v>13.77</v>
      </c>
    </row>
    <row r="19" spans="2:21" ht="127.5">
      <c r="B19" s="156" t="s">
        <v>199</v>
      </c>
      <c r="C19" s="74" t="s">
        <v>185</v>
      </c>
      <c r="D19" s="74">
        <v>169</v>
      </c>
      <c r="E19" s="74">
        <v>175</v>
      </c>
      <c r="F19" s="74">
        <v>249</v>
      </c>
      <c r="G19" s="25"/>
      <c r="H19" s="25"/>
      <c r="I19" s="25"/>
      <c r="J19" s="74" t="s">
        <v>187</v>
      </c>
      <c r="K19" s="74">
        <v>202</v>
      </c>
      <c r="L19" s="74">
        <v>152</v>
      </c>
      <c r="M19" s="74">
        <v>0</v>
      </c>
    </row>
    <row r="20" spans="2:21">
      <c r="G20" s="25"/>
      <c r="H20" s="25"/>
      <c r="I20" s="25"/>
    </row>
    <row r="21" spans="2:21" ht="38.25">
      <c r="B21" s="156" t="s">
        <v>180</v>
      </c>
      <c r="G21" s="25"/>
      <c r="H21" s="25"/>
      <c r="I21" s="25"/>
    </row>
    <row r="22" spans="2:21">
      <c r="C22" s="74"/>
      <c r="D22" s="74"/>
      <c r="E22" s="74"/>
      <c r="F22" s="74"/>
      <c r="G22" s="25"/>
      <c r="H22" s="25"/>
      <c r="I22" s="25"/>
    </row>
    <row r="23" spans="2:21">
      <c r="C23" s="74"/>
      <c r="D23" s="74"/>
      <c r="E23" s="74"/>
      <c r="F23" s="74"/>
      <c r="G23" s="25"/>
      <c r="H23" s="25"/>
      <c r="I23" s="25"/>
    </row>
    <row r="24" spans="2:21">
      <c r="C24" s="74"/>
      <c r="D24" s="74"/>
      <c r="E24" s="74"/>
      <c r="F24" s="74"/>
      <c r="G24" s="25"/>
      <c r="H24" s="25"/>
      <c r="I24" s="25"/>
    </row>
    <row r="25" spans="2:21">
      <c r="C25" s="25"/>
      <c r="D25" s="25"/>
      <c r="E25" s="25"/>
      <c r="F25" s="25"/>
      <c r="G25" s="25"/>
      <c r="H25" s="25"/>
      <c r="I25" s="25"/>
    </row>
    <row r="26" spans="2:21">
      <c r="C26" s="25"/>
      <c r="D26" s="25"/>
      <c r="E26" s="25"/>
      <c r="F26" s="25"/>
      <c r="G26" s="25"/>
      <c r="H26" s="25"/>
      <c r="I26" s="25"/>
    </row>
    <row r="27" spans="2:21">
      <c r="C27" s="38"/>
      <c r="D27" s="25"/>
      <c r="E27" s="25"/>
      <c r="F27" s="38"/>
      <c r="G27" s="25"/>
      <c r="H27" s="25"/>
      <c r="I27"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73" t="s">
        <v>167</v>
      </c>
      <c r="G6" s="174" t="s">
        <v>168</v>
      </c>
      <c r="H6" s="175" t="s">
        <v>169</v>
      </c>
      <c r="I6" s="176" t="s">
        <v>167</v>
      </c>
      <c r="J6" s="174" t="s">
        <v>168</v>
      </c>
      <c r="K6" s="173" t="s">
        <v>169</v>
      </c>
      <c r="L6" s="177" t="s">
        <v>167</v>
      </c>
      <c r="M6" s="178" t="s">
        <v>168</v>
      </c>
      <c r="N6" s="178" t="s">
        <v>169</v>
      </c>
      <c r="O6" s="177" t="s">
        <v>167</v>
      </c>
      <c r="P6" s="179" t="s">
        <v>168</v>
      </c>
      <c r="Q6" s="180" t="s">
        <v>169</v>
      </c>
      <c r="R6" s="177" t="s">
        <v>167</v>
      </c>
      <c r="S6" s="178" t="s">
        <v>168</v>
      </c>
      <c r="T6" s="178" t="s">
        <v>169</v>
      </c>
      <c r="U6" s="181"/>
      <c r="V6" s="182"/>
    </row>
    <row r="7" spans="2:22" ht="15">
      <c r="B7" s="124" t="s">
        <v>170</v>
      </c>
      <c r="C7" s="207">
        <v>5.66</v>
      </c>
      <c r="D7" s="126">
        <f>+C7-U7</f>
        <v>0.59666666666666668</v>
      </c>
      <c r="E7" s="208">
        <f>+(D7/U7)*100</f>
        <v>11.784068466096116</v>
      </c>
      <c r="F7" s="207">
        <v>4.58</v>
      </c>
      <c r="G7" s="126">
        <f>+F7-U7</f>
        <v>-0.48333333333333339</v>
      </c>
      <c r="H7" s="208">
        <f>+(G7/U7)*100</f>
        <v>-9.5457537853851218</v>
      </c>
      <c r="I7" s="207">
        <v>5.26</v>
      </c>
      <c r="J7" s="126">
        <f>+I7-U7</f>
        <v>0.19666666666666632</v>
      </c>
      <c r="K7" s="209">
        <f>+(J7/U7)*100</f>
        <v>3.8841342988808356</v>
      </c>
      <c r="L7" s="135"/>
      <c r="M7" s="188"/>
      <c r="N7" s="188"/>
      <c r="O7" s="166"/>
      <c r="P7" s="189"/>
      <c r="Q7" s="187"/>
      <c r="R7" s="166"/>
      <c r="S7" s="188"/>
      <c r="T7" s="188"/>
      <c r="U7" s="136">
        <f>AVERAGE(C7,F7,I7)*0.98</f>
        <v>5.0633333333333335</v>
      </c>
      <c r="V7" s="190"/>
    </row>
    <row r="8" spans="2:22" ht="15">
      <c r="B8" s="124" t="s">
        <v>171</v>
      </c>
      <c r="C8" s="211">
        <v>398</v>
      </c>
      <c r="D8" s="131"/>
      <c r="E8" s="135"/>
      <c r="F8" s="211">
        <v>355</v>
      </c>
      <c r="G8" s="142">
        <f>$C8-F8</f>
        <v>43</v>
      </c>
      <c r="H8" s="135"/>
      <c r="I8" s="211">
        <v>400</v>
      </c>
      <c r="J8" s="142">
        <f>$C8-I8</f>
        <v>-2</v>
      </c>
      <c r="K8" s="167"/>
      <c r="L8" s="135"/>
      <c r="M8" s="188"/>
      <c r="N8" s="188"/>
      <c r="O8" s="166"/>
      <c r="P8" s="189"/>
      <c r="Q8" s="187"/>
      <c r="R8" s="166"/>
      <c r="S8" s="188"/>
      <c r="T8" s="188"/>
      <c r="U8" s="166"/>
      <c r="V8" s="190"/>
    </row>
    <row r="9" spans="2:22" ht="15">
      <c r="B9" s="124" t="s">
        <v>172</v>
      </c>
      <c r="C9" s="211">
        <v>374</v>
      </c>
      <c r="D9" s="131"/>
      <c r="E9" s="212"/>
      <c r="F9" s="211">
        <v>370</v>
      </c>
      <c r="G9" s="258">
        <f>$C9-F9</f>
        <v>4</v>
      </c>
      <c r="H9" s="212"/>
      <c r="I9" s="211">
        <v>400</v>
      </c>
      <c r="J9" s="258">
        <f>$C9-I9</f>
        <v>-26</v>
      </c>
      <c r="K9" s="260"/>
      <c r="L9" s="135"/>
      <c r="M9" s="188"/>
      <c r="N9" s="188"/>
      <c r="O9" s="166"/>
      <c r="P9" s="189"/>
      <c r="Q9" s="187"/>
      <c r="R9" s="166"/>
      <c r="S9" s="188"/>
      <c r="T9" s="188"/>
      <c r="U9" s="166"/>
      <c r="V9" s="190"/>
    </row>
    <row r="10" spans="2:22" ht="15">
      <c r="B10" s="124" t="s">
        <v>173</v>
      </c>
      <c r="C10" s="211">
        <v>988</v>
      </c>
      <c r="D10" s="131">
        <f>C10-U10</f>
        <v>44</v>
      </c>
      <c r="E10" s="261">
        <f>+(D10/U10)*100</f>
        <v>4.6610169491525424</v>
      </c>
      <c r="F10" s="211">
        <v>938</v>
      </c>
      <c r="G10" s="131">
        <f>F10-U10</f>
        <v>-6</v>
      </c>
      <c r="H10" s="261">
        <f>+(G10/U10)*100</f>
        <v>-0.63559322033898313</v>
      </c>
      <c r="I10" s="211">
        <v>1031</v>
      </c>
      <c r="J10" s="131">
        <f>I10-U10</f>
        <v>87</v>
      </c>
      <c r="K10" s="262">
        <f>+(J10/U10)*100</f>
        <v>9.2161016949152543</v>
      </c>
      <c r="L10" s="135"/>
      <c r="M10" s="188"/>
      <c r="N10" s="188"/>
      <c r="O10" s="166"/>
      <c r="P10" s="189"/>
      <c r="Q10" s="187"/>
      <c r="R10" s="166"/>
      <c r="S10" s="188"/>
      <c r="T10" s="188"/>
      <c r="U10" s="166">
        <v>944</v>
      </c>
      <c r="V10" s="190"/>
    </row>
    <row r="11" spans="2:22" ht="15.75" thickBot="1">
      <c r="B11" s="146" t="s">
        <v>174</v>
      </c>
      <c r="C11" s="213">
        <v>586</v>
      </c>
      <c r="D11" s="151">
        <f>C11-U11</f>
        <v>21</v>
      </c>
      <c r="E11" s="263">
        <f>+(D11/U11)*100</f>
        <v>3.7168141592920354</v>
      </c>
      <c r="F11" s="213">
        <v>536</v>
      </c>
      <c r="G11" s="151">
        <f>F11-U11</f>
        <v>-29</v>
      </c>
      <c r="H11" s="263">
        <f>+(G11/U11)*100</f>
        <v>-5.1327433628318584</v>
      </c>
      <c r="I11" s="213">
        <v>637</v>
      </c>
      <c r="J11" s="151">
        <f>I11-U11</f>
        <v>72</v>
      </c>
      <c r="K11" s="264">
        <f>+(J11/U11)*100</f>
        <v>12.743362831858407</v>
      </c>
      <c r="L11" s="153"/>
      <c r="M11" s="199"/>
      <c r="N11" s="199"/>
      <c r="O11" s="200"/>
      <c r="P11" s="195"/>
      <c r="Q11" s="196"/>
      <c r="R11" s="200"/>
      <c r="S11" s="199"/>
      <c r="T11" s="199"/>
      <c r="U11" s="200">
        <v>565</v>
      </c>
      <c r="V11" s="201"/>
    </row>
    <row r="15" spans="2:22" ht="15">
      <c r="B15" s="2" t="s">
        <v>175</v>
      </c>
      <c r="C15" s="14"/>
      <c r="D15" s="25"/>
      <c r="E15" s="25"/>
      <c r="F15" s="14"/>
      <c r="G15" s="25"/>
      <c r="H15" s="25"/>
      <c r="I15" s="14"/>
    </row>
    <row r="16" spans="2:22">
      <c r="C16" s="25"/>
      <c r="D16" s="25"/>
      <c r="E16" s="25"/>
      <c r="F16" s="25"/>
      <c r="G16" s="25"/>
      <c r="H16" s="25"/>
      <c r="I16" s="25"/>
      <c r="U16" s="155"/>
    </row>
    <row r="17" spans="2:21" ht="51">
      <c r="B17" s="156" t="s">
        <v>177</v>
      </c>
      <c r="C17" s="74"/>
      <c r="D17" s="74" t="s">
        <v>181</v>
      </c>
      <c r="E17" s="74" t="s">
        <v>182</v>
      </c>
      <c r="F17" s="74" t="s">
        <v>183</v>
      </c>
      <c r="G17" s="25"/>
      <c r="H17" s="25"/>
      <c r="I17" s="25"/>
      <c r="J17" s="74"/>
      <c r="K17" s="74" t="s">
        <v>181</v>
      </c>
      <c r="L17" s="74" t="s">
        <v>182</v>
      </c>
      <c r="M17" s="74" t="s">
        <v>183</v>
      </c>
      <c r="N17" s="74" t="s">
        <v>188</v>
      </c>
      <c r="R17" s="203" t="s">
        <v>181</v>
      </c>
      <c r="S17" s="203" t="s">
        <v>182</v>
      </c>
      <c r="T17" s="203" t="s">
        <v>183</v>
      </c>
      <c r="U17" s="74" t="s">
        <v>188</v>
      </c>
    </row>
    <row r="18" spans="2:21">
      <c r="C18" s="74" t="s">
        <v>184</v>
      </c>
      <c r="D18" s="74">
        <v>398</v>
      </c>
      <c r="E18" s="74">
        <v>355</v>
      </c>
      <c r="F18" s="74">
        <v>400</v>
      </c>
      <c r="G18" s="25"/>
      <c r="H18" s="25"/>
      <c r="I18" s="25"/>
      <c r="J18" s="74" t="s">
        <v>186</v>
      </c>
      <c r="K18" s="74">
        <v>988</v>
      </c>
      <c r="L18" s="74">
        <v>938</v>
      </c>
      <c r="M18" s="74">
        <v>1031</v>
      </c>
      <c r="N18" s="74">
        <v>944</v>
      </c>
      <c r="R18" s="203">
        <v>5.66</v>
      </c>
      <c r="S18" s="203">
        <v>4.58</v>
      </c>
      <c r="T18" s="203">
        <v>5.26</v>
      </c>
      <c r="U18" s="74">
        <v>5.0599999999999996</v>
      </c>
    </row>
    <row r="19" spans="2:21" ht="38.25">
      <c r="B19" s="237" t="s">
        <v>84</v>
      </c>
      <c r="C19" s="74" t="s">
        <v>185</v>
      </c>
      <c r="D19" s="74">
        <v>374</v>
      </c>
      <c r="E19" s="74">
        <v>370</v>
      </c>
      <c r="F19" s="74">
        <v>400</v>
      </c>
      <c r="G19" s="25"/>
      <c r="H19" s="25"/>
      <c r="I19" s="25"/>
      <c r="J19" s="74" t="s">
        <v>187</v>
      </c>
      <c r="K19" s="74">
        <v>586</v>
      </c>
      <c r="L19" s="74">
        <v>536</v>
      </c>
      <c r="M19" s="74">
        <v>637</v>
      </c>
      <c r="N19" s="74">
        <v>565</v>
      </c>
    </row>
    <row r="20" spans="2:21">
      <c r="G20" s="25"/>
      <c r="H20" s="25"/>
      <c r="I20" s="25"/>
    </row>
    <row r="21" spans="2:21" ht="51">
      <c r="B21" s="156" t="s">
        <v>200</v>
      </c>
      <c r="G21" s="25"/>
      <c r="H21" s="25"/>
      <c r="I21" s="25"/>
    </row>
    <row r="22" spans="2:21">
      <c r="C22" s="74"/>
      <c r="D22" s="74"/>
      <c r="E22" s="74"/>
      <c r="F22" s="74"/>
      <c r="G22" s="25"/>
      <c r="H22" s="25"/>
      <c r="I22" s="25"/>
    </row>
    <row r="23" spans="2:21" ht="51">
      <c r="B23" s="156" t="s">
        <v>201</v>
      </c>
      <c r="C23" s="74"/>
      <c r="D23" s="74"/>
      <c r="E23" s="74"/>
      <c r="F23" s="74"/>
      <c r="G23" s="25"/>
      <c r="H23" s="25"/>
      <c r="I23" s="25"/>
    </row>
    <row r="24" spans="2:21">
      <c r="C24" s="74"/>
      <c r="D24" s="74"/>
      <c r="E24" s="74"/>
      <c r="F24" s="74"/>
      <c r="G24" s="25"/>
      <c r="H24" s="25"/>
      <c r="I24" s="25"/>
    </row>
    <row r="25" spans="2:21">
      <c r="C25" s="25"/>
      <c r="D25" s="25"/>
      <c r="E25" s="25"/>
      <c r="F25" s="25"/>
      <c r="G25" s="25"/>
      <c r="H25" s="25"/>
      <c r="I25" s="25"/>
    </row>
    <row r="26" spans="2:21">
      <c r="C26" s="38"/>
      <c r="D26" s="25"/>
      <c r="E26" s="25"/>
      <c r="F26" s="38"/>
      <c r="G26" s="25"/>
      <c r="H26" s="25"/>
      <c r="I26"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73" t="s">
        <v>167</v>
      </c>
      <c r="G6" s="174" t="s">
        <v>168</v>
      </c>
      <c r="H6" s="175" t="s">
        <v>169</v>
      </c>
      <c r="I6" s="176" t="s">
        <v>167</v>
      </c>
      <c r="J6" s="174" t="s">
        <v>168</v>
      </c>
      <c r="K6" s="173" t="s">
        <v>169</v>
      </c>
      <c r="L6" s="177" t="s">
        <v>167</v>
      </c>
      <c r="M6" s="178" t="s">
        <v>168</v>
      </c>
      <c r="N6" s="178" t="s">
        <v>169</v>
      </c>
      <c r="O6" s="177" t="s">
        <v>167</v>
      </c>
      <c r="P6" s="179" t="s">
        <v>168</v>
      </c>
      <c r="Q6" s="180" t="s">
        <v>169</v>
      </c>
      <c r="R6" s="177" t="s">
        <v>167</v>
      </c>
      <c r="S6" s="178" t="s">
        <v>168</v>
      </c>
      <c r="T6" s="178" t="s">
        <v>169</v>
      </c>
      <c r="U6" s="181"/>
      <c r="V6" s="182"/>
    </row>
    <row r="7" spans="2:22" ht="15">
      <c r="B7" s="124" t="s">
        <v>170</v>
      </c>
      <c r="C7" s="207">
        <v>9.6</v>
      </c>
      <c r="D7" s="126">
        <f>+C7-U7</f>
        <v>1.0053999999999981</v>
      </c>
      <c r="E7" s="208">
        <f>+(D7/U7)*100</f>
        <v>11.698042957205661</v>
      </c>
      <c r="F7" s="207">
        <v>7.56</v>
      </c>
      <c r="G7" s="126">
        <f>+F7-U7</f>
        <v>-1.034600000000002</v>
      </c>
      <c r="H7" s="209">
        <f>+(G7/U7)*100</f>
        <v>-12.037791171200542</v>
      </c>
      <c r="I7" s="265">
        <v>9.15</v>
      </c>
      <c r="J7" s="126">
        <f>+I7-U7</f>
        <v>0.55539999999999878</v>
      </c>
      <c r="K7" s="209">
        <f>+(J7/U7)*100</f>
        <v>6.4621971935866549</v>
      </c>
      <c r="L7" s="187"/>
      <c r="M7" s="188"/>
      <c r="N7" s="188"/>
      <c r="O7" s="166"/>
      <c r="P7" s="189"/>
      <c r="Q7" s="187"/>
      <c r="R7" s="166"/>
      <c r="S7" s="188"/>
      <c r="T7" s="188"/>
      <c r="U7" s="136">
        <f>AVERAGE(C7,F7,I7)*0.98</f>
        <v>8.5946000000000016</v>
      </c>
      <c r="V7" s="190"/>
    </row>
    <row r="8" spans="2:22" ht="15">
      <c r="B8" s="124" t="s">
        <v>171</v>
      </c>
      <c r="C8" s="211">
        <v>704</v>
      </c>
      <c r="D8" s="131"/>
      <c r="E8" s="212"/>
      <c r="F8" s="211">
        <v>677</v>
      </c>
      <c r="G8" s="266">
        <f>$C8-F8</f>
        <v>27</v>
      </c>
      <c r="H8" s="167"/>
      <c r="I8" s="130">
        <v>700</v>
      </c>
      <c r="J8" s="266">
        <f>$C8-I8</f>
        <v>4</v>
      </c>
      <c r="K8" s="260"/>
      <c r="L8" s="187"/>
      <c r="M8" s="188"/>
      <c r="N8" s="188"/>
      <c r="O8" s="166"/>
      <c r="P8" s="189"/>
      <c r="Q8" s="187"/>
      <c r="R8" s="166"/>
      <c r="S8" s="188"/>
      <c r="T8" s="188"/>
      <c r="U8" s="166"/>
      <c r="V8" s="190"/>
    </row>
    <row r="9" spans="2:22" ht="15">
      <c r="B9" s="124" t="s">
        <v>172</v>
      </c>
      <c r="C9" s="211">
        <v>684</v>
      </c>
      <c r="D9" s="131"/>
      <c r="E9" s="135"/>
      <c r="F9" s="211">
        <v>648</v>
      </c>
      <c r="G9" s="267">
        <f>$C9-F9</f>
        <v>36</v>
      </c>
      <c r="H9" s="260"/>
      <c r="I9" s="130">
        <v>700</v>
      </c>
      <c r="J9" s="267">
        <f>$C9-I9</f>
        <v>-16</v>
      </c>
      <c r="K9" s="167"/>
      <c r="L9" s="187"/>
      <c r="M9" s="188"/>
      <c r="N9" s="188"/>
      <c r="O9" s="166"/>
      <c r="P9" s="189"/>
      <c r="Q9" s="187"/>
      <c r="R9" s="166"/>
      <c r="S9" s="188"/>
      <c r="T9" s="188"/>
      <c r="U9" s="166"/>
      <c r="V9" s="190"/>
    </row>
    <row r="10" spans="2:22" ht="15">
      <c r="B10" s="124" t="s">
        <v>173</v>
      </c>
      <c r="C10" s="211">
        <v>1215</v>
      </c>
      <c r="D10" s="131">
        <f>C10-U10</f>
        <v>48</v>
      </c>
      <c r="E10" s="268">
        <f>+(D10/U10)*100</f>
        <v>4.1131105398457581</v>
      </c>
      <c r="F10" s="211">
        <v>1165</v>
      </c>
      <c r="G10" s="131">
        <f>F10-U10</f>
        <v>-2</v>
      </c>
      <c r="H10" s="262">
        <f>+(G10/U10)*100</f>
        <v>-0.17137960582690662</v>
      </c>
      <c r="I10" s="130">
        <v>1206</v>
      </c>
      <c r="J10" s="131">
        <f>I10-U10</f>
        <v>39</v>
      </c>
      <c r="K10" s="269">
        <f>+(J10/U10)*100</f>
        <v>3.3419023136246784</v>
      </c>
      <c r="L10" s="187"/>
      <c r="M10" s="188"/>
      <c r="N10" s="188"/>
      <c r="O10" s="166"/>
      <c r="P10" s="189"/>
      <c r="Q10" s="187"/>
      <c r="R10" s="166"/>
      <c r="S10" s="188"/>
      <c r="T10" s="188"/>
      <c r="U10" s="166">
        <v>1167</v>
      </c>
      <c r="V10" s="190"/>
    </row>
    <row r="11" spans="2:22" ht="15.75" thickBot="1">
      <c r="B11" s="146" t="s">
        <v>174</v>
      </c>
      <c r="C11" s="213">
        <v>507</v>
      </c>
      <c r="D11" s="151"/>
      <c r="E11" s="153"/>
      <c r="F11" s="213">
        <v>467</v>
      </c>
      <c r="G11" s="151"/>
      <c r="H11" s="270"/>
      <c r="I11" s="214">
        <v>488</v>
      </c>
      <c r="J11" s="151"/>
      <c r="K11" s="170"/>
      <c r="L11" s="196"/>
      <c r="M11" s="199"/>
      <c r="N11" s="199"/>
      <c r="O11" s="200"/>
      <c r="P11" s="195"/>
      <c r="Q11" s="196"/>
      <c r="R11" s="200"/>
      <c r="S11" s="199"/>
      <c r="T11" s="199"/>
      <c r="U11" s="200"/>
      <c r="V11" s="201"/>
    </row>
    <row r="15" spans="2:22" ht="15">
      <c r="B15" s="2" t="s">
        <v>175</v>
      </c>
      <c r="C15" s="14"/>
      <c r="D15" s="25"/>
      <c r="E15" s="25"/>
      <c r="F15" s="14"/>
      <c r="G15" s="25"/>
      <c r="H15" s="25"/>
      <c r="I15" s="14"/>
    </row>
    <row r="16" spans="2:22">
      <c r="C16" s="25"/>
      <c r="D16" s="25"/>
      <c r="E16" s="25"/>
      <c r="F16" s="25"/>
      <c r="G16" s="25"/>
      <c r="H16" s="25"/>
      <c r="I16" s="25"/>
      <c r="U16" s="155"/>
    </row>
    <row r="17" spans="2:21" ht="51">
      <c r="B17" s="156" t="s">
        <v>177</v>
      </c>
      <c r="C17" s="74"/>
      <c r="D17" s="74" t="s">
        <v>181</v>
      </c>
      <c r="E17" s="74" t="s">
        <v>182</v>
      </c>
      <c r="F17" s="74" t="s">
        <v>183</v>
      </c>
      <c r="G17" s="25"/>
      <c r="H17" s="25"/>
      <c r="I17" s="25"/>
      <c r="R17" s="203" t="s">
        <v>181</v>
      </c>
      <c r="S17" s="203" t="s">
        <v>182</v>
      </c>
      <c r="T17" s="203" t="s">
        <v>183</v>
      </c>
      <c r="U17" s="74" t="s">
        <v>188</v>
      </c>
    </row>
    <row r="18" spans="2:21">
      <c r="C18" s="74" t="s">
        <v>184</v>
      </c>
      <c r="D18" s="74">
        <v>704</v>
      </c>
      <c r="E18" s="74">
        <v>677</v>
      </c>
      <c r="F18" s="74">
        <v>700</v>
      </c>
      <c r="G18" s="25"/>
      <c r="H18" s="25"/>
      <c r="I18" s="25"/>
      <c r="J18" s="74"/>
      <c r="K18" s="74" t="s">
        <v>181</v>
      </c>
      <c r="L18" s="74" t="s">
        <v>182</v>
      </c>
      <c r="M18" s="74" t="s">
        <v>183</v>
      </c>
      <c r="R18" s="203">
        <v>9.6</v>
      </c>
      <c r="S18" s="203">
        <v>7.56</v>
      </c>
      <c r="T18" s="203">
        <v>9.15</v>
      </c>
      <c r="U18" s="74">
        <v>8.59</v>
      </c>
    </row>
    <row r="19" spans="2:21" ht="38.25">
      <c r="B19" s="237" t="s">
        <v>85</v>
      </c>
      <c r="C19" s="74" t="s">
        <v>185</v>
      </c>
      <c r="D19" s="74">
        <v>684</v>
      </c>
      <c r="E19" s="74">
        <v>648</v>
      </c>
      <c r="F19" s="74">
        <v>700</v>
      </c>
      <c r="G19" s="25"/>
      <c r="H19" s="25"/>
      <c r="I19" s="25"/>
      <c r="J19" s="74" t="s">
        <v>186</v>
      </c>
      <c r="K19" s="74">
        <v>1215</v>
      </c>
      <c r="L19" s="74">
        <v>1165</v>
      </c>
      <c r="M19" s="74">
        <v>1206</v>
      </c>
    </row>
    <row r="20" spans="2:21">
      <c r="G20" s="25"/>
      <c r="H20" s="25"/>
      <c r="I20" s="25"/>
      <c r="J20" s="74" t="s">
        <v>187</v>
      </c>
      <c r="K20" s="74">
        <v>507</v>
      </c>
      <c r="L20" s="74">
        <v>457</v>
      </c>
      <c r="M20" s="74">
        <v>488</v>
      </c>
    </row>
    <row r="21" spans="2:21" ht="51">
      <c r="B21" s="156" t="s">
        <v>202</v>
      </c>
      <c r="G21" s="25"/>
      <c r="H21" s="25"/>
      <c r="I21" s="25"/>
    </row>
    <row r="22" spans="2:21">
      <c r="C22" s="74"/>
      <c r="D22" s="74"/>
      <c r="E22" s="74"/>
      <c r="F22" s="74"/>
      <c r="G22" s="25"/>
      <c r="H22" s="25"/>
      <c r="I22" s="25"/>
    </row>
    <row r="23" spans="2:21" ht="38.25">
      <c r="B23" s="156" t="s">
        <v>203</v>
      </c>
      <c r="C23" s="74"/>
      <c r="D23" s="74"/>
      <c r="E23" s="74"/>
      <c r="F23" s="74"/>
      <c r="G23" s="25"/>
      <c r="H23" s="25"/>
      <c r="I23" s="25"/>
    </row>
    <row r="24" spans="2:21">
      <c r="C24" s="74"/>
      <c r="D24" s="74"/>
      <c r="E24" s="74"/>
      <c r="F24" s="74"/>
      <c r="G24" s="25"/>
      <c r="H24" s="25"/>
      <c r="I24" s="25"/>
    </row>
    <row r="25" spans="2:21">
      <c r="C25" s="25"/>
      <c r="D25" s="25"/>
      <c r="E25" s="25"/>
      <c r="F25" s="25"/>
      <c r="G25" s="25"/>
      <c r="H25" s="25"/>
      <c r="I25" s="25"/>
    </row>
    <row r="26" spans="2:21">
      <c r="C26" s="38"/>
      <c r="D26" s="25"/>
      <c r="E26" s="25"/>
      <c r="F26" s="38"/>
      <c r="G26" s="25"/>
      <c r="H26" s="25"/>
      <c r="I26"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30</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73" t="s">
        <v>167</v>
      </c>
      <c r="G6" s="174" t="s">
        <v>168</v>
      </c>
      <c r="H6" s="175" t="s">
        <v>169</v>
      </c>
      <c r="I6" s="176" t="s">
        <v>167</v>
      </c>
      <c r="J6" s="174" t="s">
        <v>168</v>
      </c>
      <c r="K6" s="173" t="s">
        <v>169</v>
      </c>
      <c r="L6" s="177" t="s">
        <v>167</v>
      </c>
      <c r="M6" s="178" t="s">
        <v>168</v>
      </c>
      <c r="N6" s="178" t="s">
        <v>169</v>
      </c>
      <c r="O6" s="177" t="s">
        <v>167</v>
      </c>
      <c r="P6" s="179" t="s">
        <v>168</v>
      </c>
      <c r="Q6" s="180" t="s">
        <v>169</v>
      </c>
      <c r="R6" s="177" t="s">
        <v>167</v>
      </c>
      <c r="S6" s="178" t="s">
        <v>168</v>
      </c>
      <c r="T6" s="178" t="s">
        <v>169</v>
      </c>
      <c r="U6" s="181"/>
      <c r="V6" s="182"/>
    </row>
    <row r="7" spans="2:22" ht="15">
      <c r="B7" s="124" t="s">
        <v>170</v>
      </c>
      <c r="C7" s="207">
        <v>15.01</v>
      </c>
      <c r="D7" s="126">
        <f>+C7-U7</f>
        <v>0.29039999999999822</v>
      </c>
      <c r="E7" s="208">
        <f>+(D7/U7)*100</f>
        <v>1.9728796978178631</v>
      </c>
      <c r="F7" s="207">
        <v>14.85</v>
      </c>
      <c r="G7" s="126">
        <f>+F7-U7</f>
        <v>0.13039999999999807</v>
      </c>
      <c r="H7" s="208">
        <f>+(G7/U7)*100</f>
        <v>0.88589363841407409</v>
      </c>
      <c r="I7" s="207">
        <v>15.2</v>
      </c>
      <c r="J7" s="126">
        <f>+I7-U7</f>
        <v>0.48039999999999772</v>
      </c>
      <c r="K7" s="209">
        <f>+(J7/U7)*100</f>
        <v>3.2636756433598584</v>
      </c>
      <c r="L7" s="187"/>
      <c r="M7" s="188"/>
      <c r="N7" s="188"/>
      <c r="O7" s="166"/>
      <c r="P7" s="189"/>
      <c r="Q7" s="187"/>
      <c r="R7" s="166"/>
      <c r="S7" s="188"/>
      <c r="T7" s="188"/>
      <c r="U7" s="136">
        <f>AVERAGE(C7,F7,I7)*0.98</f>
        <v>14.719600000000002</v>
      </c>
      <c r="V7" s="190"/>
    </row>
    <row r="8" spans="2:22" ht="15">
      <c r="B8" s="124" t="s">
        <v>171</v>
      </c>
      <c r="C8" s="211">
        <v>129</v>
      </c>
      <c r="D8" s="131"/>
      <c r="E8" s="135"/>
      <c r="F8" s="211">
        <v>133</v>
      </c>
      <c r="G8" s="266">
        <f>$C8-F8</f>
        <v>-4</v>
      </c>
      <c r="H8" s="135"/>
      <c r="I8" s="211">
        <v>225</v>
      </c>
      <c r="J8" s="266">
        <f>$C8-I8</f>
        <v>-96</v>
      </c>
      <c r="K8" s="167"/>
      <c r="L8" s="187"/>
      <c r="M8" s="188"/>
      <c r="N8" s="188"/>
      <c r="O8" s="166"/>
      <c r="P8" s="189"/>
      <c r="Q8" s="187"/>
      <c r="R8" s="166"/>
      <c r="S8" s="188"/>
      <c r="T8" s="188"/>
      <c r="U8" s="166"/>
      <c r="V8" s="190"/>
    </row>
    <row r="9" spans="2:22" ht="15">
      <c r="B9" s="124" t="s">
        <v>172</v>
      </c>
      <c r="C9" s="211">
        <v>146</v>
      </c>
      <c r="D9" s="131"/>
      <c r="E9" s="135"/>
      <c r="F9" s="211">
        <v>145</v>
      </c>
      <c r="G9" s="267">
        <f>$C9-F9</f>
        <v>1</v>
      </c>
      <c r="H9" s="135"/>
      <c r="I9" s="211">
        <v>225</v>
      </c>
      <c r="J9" s="267">
        <f>$C9-I9</f>
        <v>-79</v>
      </c>
      <c r="K9" s="167"/>
      <c r="L9" s="187"/>
      <c r="M9" s="188"/>
      <c r="N9" s="188"/>
      <c r="O9" s="166"/>
      <c r="P9" s="189"/>
      <c r="Q9" s="187"/>
      <c r="R9" s="166"/>
      <c r="S9" s="188"/>
      <c r="T9" s="188"/>
      <c r="U9" s="166"/>
      <c r="V9" s="190"/>
    </row>
    <row r="10" spans="2:22" ht="15">
      <c r="B10" s="124" t="s">
        <v>173</v>
      </c>
      <c r="C10" s="211">
        <v>296</v>
      </c>
      <c r="D10" s="131"/>
      <c r="E10" s="135"/>
      <c r="F10" s="211">
        <v>246</v>
      </c>
      <c r="G10" s="131">
        <f>F10-C10</f>
        <v>-50</v>
      </c>
      <c r="H10" s="135"/>
      <c r="I10" s="211">
        <v>271</v>
      </c>
      <c r="J10" s="131">
        <f>I10-C10</f>
        <v>-25</v>
      </c>
      <c r="K10" s="167"/>
      <c r="L10" s="187"/>
      <c r="M10" s="188"/>
      <c r="N10" s="188"/>
      <c r="O10" s="166"/>
      <c r="P10" s="189"/>
      <c r="Q10" s="187"/>
      <c r="R10" s="166"/>
      <c r="S10" s="188"/>
      <c r="T10" s="188"/>
      <c r="U10" s="166"/>
      <c r="V10" s="190"/>
    </row>
    <row r="11" spans="2:22" ht="15.75" thickBot="1">
      <c r="B11" s="146" t="s">
        <v>174</v>
      </c>
      <c r="C11" s="213">
        <v>203</v>
      </c>
      <c r="D11" s="151"/>
      <c r="E11" s="153"/>
      <c r="F11" s="213">
        <v>153</v>
      </c>
      <c r="G11" s="151">
        <f>F11-C11</f>
        <v>-50</v>
      </c>
      <c r="H11" s="153"/>
      <c r="I11" s="213">
        <v>141</v>
      </c>
      <c r="J11" s="151">
        <f>I11-C11</f>
        <v>-62</v>
      </c>
      <c r="K11" s="170"/>
      <c r="L11" s="196"/>
      <c r="M11" s="199"/>
      <c r="N11" s="199"/>
      <c r="O11" s="200"/>
      <c r="P11" s="195"/>
      <c r="Q11" s="196"/>
      <c r="R11" s="200"/>
      <c r="S11" s="199"/>
      <c r="T11" s="199"/>
      <c r="U11" s="200"/>
      <c r="V11" s="201"/>
    </row>
    <row r="15" spans="2:22" ht="15">
      <c r="B15" s="2" t="s">
        <v>175</v>
      </c>
      <c r="C15" s="14"/>
      <c r="D15" s="25"/>
      <c r="E15" s="25"/>
      <c r="F15" s="14"/>
      <c r="G15" s="25"/>
      <c r="H15" s="25"/>
      <c r="I15" s="14"/>
    </row>
    <row r="16" spans="2:22">
      <c r="C16" s="25"/>
      <c r="D16" s="25"/>
      <c r="E16" s="25"/>
      <c r="F16" s="25"/>
      <c r="G16" s="25"/>
      <c r="H16" s="25"/>
      <c r="I16" s="25"/>
      <c r="U16" s="155"/>
    </row>
    <row r="17" spans="2:21" ht="51">
      <c r="B17" s="156" t="s">
        <v>177</v>
      </c>
      <c r="C17" s="74"/>
      <c r="D17" s="74" t="s">
        <v>181</v>
      </c>
      <c r="E17" s="74" t="s">
        <v>182</v>
      </c>
      <c r="F17" s="74" t="s">
        <v>183</v>
      </c>
      <c r="G17" s="25"/>
      <c r="H17" s="25"/>
      <c r="I17" s="25"/>
      <c r="J17" s="74"/>
      <c r="K17" s="74" t="s">
        <v>181</v>
      </c>
      <c r="L17" s="74" t="s">
        <v>182</v>
      </c>
      <c r="M17" s="74" t="s">
        <v>183</v>
      </c>
      <c r="R17" s="203" t="s">
        <v>181</v>
      </c>
      <c r="S17" s="203" t="s">
        <v>182</v>
      </c>
      <c r="T17" s="203" t="s">
        <v>183</v>
      </c>
      <c r="U17" s="74" t="s">
        <v>188</v>
      </c>
    </row>
    <row r="18" spans="2:21">
      <c r="C18" s="74" t="s">
        <v>184</v>
      </c>
      <c r="D18" s="74">
        <v>129</v>
      </c>
      <c r="E18" s="74">
        <v>133</v>
      </c>
      <c r="F18" s="74">
        <v>225</v>
      </c>
      <c r="G18" s="25"/>
      <c r="H18" s="25"/>
      <c r="I18" s="25"/>
      <c r="J18" s="74" t="s">
        <v>186</v>
      </c>
      <c r="K18" s="74">
        <v>296</v>
      </c>
      <c r="L18" s="74">
        <v>246</v>
      </c>
      <c r="M18" s="74">
        <v>271</v>
      </c>
      <c r="R18" s="203">
        <v>15.01</v>
      </c>
      <c r="S18" s="203">
        <v>14.85</v>
      </c>
      <c r="T18" s="203">
        <v>15.2</v>
      </c>
      <c r="U18" s="74">
        <v>14.72</v>
      </c>
    </row>
    <row r="19" spans="2:21" ht="38.25">
      <c r="B19" s="156" t="s">
        <v>180</v>
      </c>
      <c r="C19" s="74" t="s">
        <v>185</v>
      </c>
      <c r="D19" s="74">
        <v>146</v>
      </c>
      <c r="E19" s="74">
        <v>145</v>
      </c>
      <c r="F19" s="74">
        <v>225</v>
      </c>
      <c r="G19" s="25"/>
      <c r="H19" s="25"/>
      <c r="I19" s="25"/>
      <c r="J19" s="74" t="s">
        <v>187</v>
      </c>
      <c r="K19" s="74">
        <v>203</v>
      </c>
      <c r="L19" s="74">
        <v>153</v>
      </c>
      <c r="M19" s="74">
        <v>141</v>
      </c>
    </row>
    <row r="20" spans="2:21">
      <c r="G20" s="25"/>
      <c r="H20" s="25"/>
      <c r="I20" s="25"/>
    </row>
    <row r="21" spans="2:21">
      <c r="G21" s="25"/>
      <c r="H21" s="25"/>
      <c r="I21" s="25"/>
    </row>
    <row r="22" spans="2:21">
      <c r="C22" s="74"/>
      <c r="D22" s="74"/>
      <c r="E22" s="74"/>
      <c r="F22" s="74"/>
      <c r="G22" s="25"/>
      <c r="H22" s="25"/>
      <c r="I22" s="25"/>
    </row>
    <row r="23" spans="2:21">
      <c r="C23" s="74"/>
      <c r="D23" s="74"/>
      <c r="E23" s="74"/>
      <c r="F23" s="74"/>
      <c r="G23" s="25"/>
      <c r="H23" s="25"/>
      <c r="I23" s="25"/>
    </row>
    <row r="24" spans="2:21">
      <c r="C24" s="74"/>
      <c r="D24" s="74"/>
      <c r="E24" s="74"/>
      <c r="F24" s="74"/>
      <c r="G24" s="25"/>
      <c r="H24" s="25"/>
      <c r="I24" s="25"/>
    </row>
    <row r="25" spans="2:21">
      <c r="C25" s="25"/>
      <c r="D25" s="25"/>
      <c r="E25" s="25"/>
      <c r="F25" s="25"/>
      <c r="G25" s="25"/>
      <c r="H25" s="25"/>
      <c r="I25" s="25"/>
    </row>
    <row r="26" spans="2:21">
      <c r="C26" s="38"/>
      <c r="D26" s="25"/>
      <c r="E26" s="25"/>
      <c r="F26" s="38"/>
      <c r="G26" s="25"/>
      <c r="H26" s="25"/>
      <c r="I26"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46"/>
  <sheetViews>
    <sheetView workbookViewId="0"/>
  </sheetViews>
  <sheetFormatPr defaultColWidth="11.25" defaultRowHeight="14.25"/>
  <cols>
    <col min="1" max="1" width="16.125" style="80" customWidth="1"/>
    <col min="2" max="2" width="171.125" style="81" customWidth="1"/>
    <col min="3" max="1024" width="9" customWidth="1"/>
    <col min="1025" max="1025" width="11.25" customWidth="1"/>
  </cols>
  <sheetData>
    <row r="3" spans="1:2" ht="15" thickBot="1"/>
    <row r="4" spans="1:2" ht="76.5" customHeight="1">
      <c r="A4" s="82" t="s">
        <v>115</v>
      </c>
      <c r="B4" s="83" t="s">
        <v>116</v>
      </c>
    </row>
    <row r="5" spans="1:2">
      <c r="A5" s="84"/>
      <c r="B5" s="85" t="s">
        <v>117</v>
      </c>
    </row>
    <row r="6" spans="1:2">
      <c r="A6" s="84"/>
      <c r="B6" s="85" t="s">
        <v>118</v>
      </c>
    </row>
    <row r="7" spans="1:2">
      <c r="A7" s="84"/>
      <c r="B7" s="85" t="s">
        <v>119</v>
      </c>
    </row>
    <row r="8" spans="1:2">
      <c r="A8" s="84"/>
      <c r="B8" s="85" t="s">
        <v>120</v>
      </c>
    </row>
    <row r="9" spans="1:2">
      <c r="A9" s="84"/>
      <c r="B9" s="85" t="s">
        <v>121</v>
      </c>
    </row>
    <row r="10" spans="1:2" ht="25.5">
      <c r="A10" s="84"/>
      <c r="B10" s="86" t="s">
        <v>122</v>
      </c>
    </row>
    <row r="11" spans="1:2" ht="38.25">
      <c r="A11" s="84"/>
      <c r="B11" s="86" t="s">
        <v>123</v>
      </c>
    </row>
    <row r="12" spans="1:2" ht="25.5">
      <c r="A12" s="87"/>
      <c r="B12" s="88" t="s">
        <v>124</v>
      </c>
    </row>
    <row r="13" spans="1:2" ht="15" thickBot="1">
      <c r="A13" s="89"/>
      <c r="B13" s="90"/>
    </row>
    <row r="14" spans="1:2" ht="76.5">
      <c r="A14" s="91" t="s">
        <v>125</v>
      </c>
      <c r="B14" s="92" t="s">
        <v>126</v>
      </c>
    </row>
    <row r="15" spans="1:2">
      <c r="A15" s="93"/>
      <c r="B15" s="94" t="s">
        <v>127</v>
      </c>
    </row>
    <row r="16" spans="1:2">
      <c r="A16" s="93"/>
      <c r="B16" s="94" t="s">
        <v>128</v>
      </c>
    </row>
    <row r="17" spans="1:2">
      <c r="A17" s="93"/>
      <c r="B17" s="94" t="s">
        <v>129</v>
      </c>
    </row>
    <row r="18" spans="1:2">
      <c r="A18" s="93"/>
      <c r="B18" s="94" t="s">
        <v>130</v>
      </c>
    </row>
    <row r="19" spans="1:2">
      <c r="A19" s="93"/>
      <c r="B19" s="94" t="s">
        <v>131</v>
      </c>
    </row>
    <row r="20" spans="1:2" ht="51">
      <c r="A20" s="93"/>
      <c r="B20" s="95" t="s">
        <v>132</v>
      </c>
    </row>
    <row r="21" spans="1:2" ht="25.5">
      <c r="A21" s="96"/>
      <c r="B21" s="97" t="s">
        <v>133</v>
      </c>
    </row>
    <row r="22" spans="1:2" ht="15" thickBot="1">
      <c r="A22" s="89"/>
      <c r="B22" s="90"/>
    </row>
    <row r="23" spans="1:2" ht="102">
      <c r="A23" s="98" t="s">
        <v>134</v>
      </c>
      <c r="B23" s="99" t="s">
        <v>135</v>
      </c>
    </row>
    <row r="24" spans="1:2" ht="15" thickBot="1">
      <c r="A24" s="89"/>
      <c r="B24" s="90"/>
    </row>
    <row r="25" spans="1:2" ht="89.25">
      <c r="A25" s="91" t="s">
        <v>136</v>
      </c>
      <c r="B25" s="92" t="s">
        <v>137</v>
      </c>
    </row>
    <row r="26" spans="1:2" ht="15" thickBot="1">
      <c r="A26" s="100"/>
      <c r="B26" s="101"/>
    </row>
    <row r="27" spans="1:2">
      <c r="A27" s="102" t="s">
        <v>138</v>
      </c>
      <c r="B27" s="103" t="s">
        <v>139</v>
      </c>
    </row>
    <row r="28" spans="1:2">
      <c r="A28" s="93"/>
      <c r="B28" s="94" t="s">
        <v>140</v>
      </c>
    </row>
    <row r="29" spans="1:2">
      <c r="A29" s="93"/>
      <c r="B29" s="94" t="s">
        <v>141</v>
      </c>
    </row>
    <row r="30" spans="1:2">
      <c r="A30" s="93"/>
      <c r="B30" s="94" t="s">
        <v>142</v>
      </c>
    </row>
    <row r="31" spans="1:2">
      <c r="A31" s="93"/>
      <c r="B31" s="94" t="s">
        <v>143</v>
      </c>
    </row>
    <row r="32" spans="1:2">
      <c r="A32" s="93"/>
      <c r="B32" s="94" t="s">
        <v>144</v>
      </c>
    </row>
    <row r="33" spans="1:2">
      <c r="A33" s="93"/>
      <c r="B33" s="94" t="s">
        <v>145</v>
      </c>
    </row>
    <row r="34" spans="1:2">
      <c r="A34" s="93"/>
      <c r="B34" s="94" t="s">
        <v>146</v>
      </c>
    </row>
    <row r="35" spans="1:2">
      <c r="A35" s="93"/>
      <c r="B35" s="94" t="s">
        <v>147</v>
      </c>
    </row>
    <row r="36" spans="1:2">
      <c r="A36" s="93"/>
      <c r="B36" s="94" t="s">
        <v>148</v>
      </c>
    </row>
    <row r="37" spans="1:2" ht="15" thickBot="1">
      <c r="A37" s="104"/>
      <c r="B37" s="105"/>
    </row>
    <row r="38" spans="1:2" ht="51">
      <c r="A38" s="91" t="s">
        <v>149</v>
      </c>
      <c r="B38" s="92" t="s">
        <v>150</v>
      </c>
    </row>
    <row r="39" spans="1:2" ht="25.5">
      <c r="A39" s="106" t="s">
        <v>151</v>
      </c>
      <c r="B39" s="103" t="s">
        <v>152</v>
      </c>
    </row>
    <row r="40" spans="1:2">
      <c r="A40" s="93"/>
      <c r="B40" s="94" t="s">
        <v>153</v>
      </c>
    </row>
    <row r="41" spans="1:2" ht="51">
      <c r="A41" s="93"/>
      <c r="B41" s="95" t="s">
        <v>154</v>
      </c>
    </row>
    <row r="42" spans="1:2" ht="38.25">
      <c r="A42" s="107" t="s">
        <v>155</v>
      </c>
      <c r="B42" s="108" t="s">
        <v>156</v>
      </c>
    </row>
    <row r="45" spans="1:2">
      <c r="B45" s="81" t="s">
        <v>157</v>
      </c>
    </row>
    <row r="46" spans="1:2">
      <c r="B46" s="81" t="s">
        <v>158</v>
      </c>
    </row>
  </sheetData>
  <pageMargins left="0.70000000000000007" right="0.70000000000000007" top="0.75" bottom="0.75" header="0.30000000000000004" footer="0.3000000000000000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73" t="s">
        <v>167</v>
      </c>
      <c r="G6" s="174" t="s">
        <v>168</v>
      </c>
      <c r="H6" s="175" t="s">
        <v>169</v>
      </c>
      <c r="I6" s="176" t="s">
        <v>167</v>
      </c>
      <c r="J6" s="174" t="s">
        <v>168</v>
      </c>
      <c r="K6" s="173" t="s">
        <v>169</v>
      </c>
      <c r="L6" s="177" t="s">
        <v>167</v>
      </c>
      <c r="M6" s="178" t="s">
        <v>168</v>
      </c>
      <c r="N6" s="178" t="s">
        <v>169</v>
      </c>
      <c r="O6" s="177" t="s">
        <v>167</v>
      </c>
      <c r="P6" s="179" t="s">
        <v>168</v>
      </c>
      <c r="Q6" s="180" t="s">
        <v>169</v>
      </c>
      <c r="R6" s="177" t="s">
        <v>167</v>
      </c>
      <c r="S6" s="178" t="s">
        <v>168</v>
      </c>
      <c r="T6" s="178" t="s">
        <v>169</v>
      </c>
      <c r="U6" s="181"/>
      <c r="V6" s="182"/>
    </row>
    <row r="7" spans="2:22" ht="15">
      <c r="B7" s="124" t="s">
        <v>170</v>
      </c>
      <c r="C7" s="207">
        <v>5.66</v>
      </c>
      <c r="D7" s="126">
        <f>+C7-U7</f>
        <v>0.35493333333333332</v>
      </c>
      <c r="E7" s="208">
        <f>+(D7/U7)*100</f>
        <v>6.6904594350055291</v>
      </c>
      <c r="F7" s="207">
        <v>5.08</v>
      </c>
      <c r="G7" s="126">
        <f>+F7-U7</f>
        <v>-0.22506666666666675</v>
      </c>
      <c r="H7" s="208">
        <f>+(G7/U7)*100</f>
        <v>-4.2424851714084664</v>
      </c>
      <c r="I7" s="207">
        <v>5.5</v>
      </c>
      <c r="J7" s="126">
        <f>+I7-U7</f>
        <v>0.19493333333333318</v>
      </c>
      <c r="K7" s="209">
        <f>+(J7/U7)*100</f>
        <v>3.6744747159947697</v>
      </c>
      <c r="L7" s="135"/>
      <c r="M7" s="188"/>
      <c r="N7" s="188"/>
      <c r="O7" s="166"/>
      <c r="P7" s="189"/>
      <c r="Q7" s="187"/>
      <c r="R7" s="166"/>
      <c r="S7" s="188"/>
      <c r="T7" s="188"/>
      <c r="U7" s="136">
        <f>AVERAGE(C7,F7,I7)*0.98</f>
        <v>5.3050666666666668</v>
      </c>
      <c r="V7" s="190"/>
    </row>
    <row r="8" spans="2:22" ht="15">
      <c r="B8" s="124" t="s">
        <v>171</v>
      </c>
      <c r="C8" s="211">
        <v>388</v>
      </c>
      <c r="D8" s="131"/>
      <c r="E8" s="135"/>
      <c r="F8" s="211">
        <v>381</v>
      </c>
      <c r="G8" s="266">
        <f>$C8-F8</f>
        <v>7</v>
      </c>
      <c r="H8" s="135"/>
      <c r="I8" s="211">
        <v>422</v>
      </c>
      <c r="J8" s="266">
        <f>$C8-I8</f>
        <v>-34</v>
      </c>
      <c r="K8" s="260"/>
      <c r="L8" s="135"/>
      <c r="M8" s="188"/>
      <c r="N8" s="188"/>
      <c r="O8" s="166"/>
      <c r="P8" s="189"/>
      <c r="Q8" s="187"/>
      <c r="R8" s="166"/>
      <c r="S8" s="188"/>
      <c r="T8" s="188"/>
      <c r="U8" s="166"/>
      <c r="V8" s="190"/>
    </row>
    <row r="9" spans="2:22" ht="15">
      <c r="B9" s="124" t="s">
        <v>172</v>
      </c>
      <c r="C9" s="211">
        <v>347</v>
      </c>
      <c r="D9" s="131"/>
      <c r="E9" s="212"/>
      <c r="F9" s="211">
        <v>338</v>
      </c>
      <c r="G9" s="267">
        <f>$C9-F9</f>
        <v>9</v>
      </c>
      <c r="H9" s="212"/>
      <c r="I9" s="211">
        <v>422</v>
      </c>
      <c r="J9" s="267">
        <f>$C9-I9</f>
        <v>-75</v>
      </c>
      <c r="K9" s="167"/>
      <c r="L9" s="135"/>
      <c r="M9" s="188"/>
      <c r="N9" s="188"/>
      <c r="O9" s="166"/>
      <c r="P9" s="189"/>
      <c r="Q9" s="187"/>
      <c r="R9" s="166"/>
      <c r="S9" s="188"/>
      <c r="T9" s="188"/>
      <c r="U9" s="166"/>
      <c r="V9" s="190"/>
    </row>
    <row r="10" spans="2:22" ht="15">
      <c r="B10" s="124" t="s">
        <v>173</v>
      </c>
      <c r="C10" s="211">
        <v>1188</v>
      </c>
      <c r="D10" s="131">
        <f>C10-U10</f>
        <v>84</v>
      </c>
      <c r="E10" s="261">
        <f>+(D10/U10)*100</f>
        <v>7.608695652173914</v>
      </c>
      <c r="F10" s="211">
        <v>1068</v>
      </c>
      <c r="G10" s="131">
        <f>F10-U10</f>
        <v>-36</v>
      </c>
      <c r="H10" s="261">
        <f>+(G10/U10)*100</f>
        <v>-3.2608695652173911</v>
      </c>
      <c r="I10" s="211">
        <v>1063</v>
      </c>
      <c r="J10" s="131">
        <f>I10-U10</f>
        <v>-41</v>
      </c>
      <c r="K10" s="269">
        <f>+(J10/U10)*100</f>
        <v>-3.7137681159420288</v>
      </c>
      <c r="L10" s="135"/>
      <c r="M10" s="188"/>
      <c r="N10" s="188"/>
      <c r="O10" s="166"/>
      <c r="P10" s="189"/>
      <c r="Q10" s="187"/>
      <c r="R10" s="166"/>
      <c r="S10" s="188"/>
      <c r="T10" s="188"/>
      <c r="U10" s="166">
        <v>1104</v>
      </c>
      <c r="V10" s="190"/>
    </row>
    <row r="11" spans="2:22" ht="15.75" thickBot="1">
      <c r="B11" s="146" t="s">
        <v>174</v>
      </c>
      <c r="C11" s="213">
        <v>726</v>
      </c>
      <c r="D11" s="151"/>
      <c r="E11" s="214"/>
      <c r="F11" s="213">
        <v>681</v>
      </c>
      <c r="G11" s="151"/>
      <c r="H11" s="214"/>
      <c r="I11" s="213">
        <v>650</v>
      </c>
      <c r="J11" s="151"/>
      <c r="K11" s="170"/>
      <c r="L11" s="153"/>
      <c r="M11" s="199"/>
      <c r="N11" s="199"/>
      <c r="O11" s="200"/>
      <c r="P11" s="195"/>
      <c r="Q11" s="196"/>
      <c r="R11" s="200"/>
      <c r="S11" s="199"/>
      <c r="T11" s="199"/>
      <c r="U11" s="200"/>
      <c r="V11" s="201"/>
    </row>
    <row r="15" spans="2:22" ht="15">
      <c r="B15" s="2" t="s">
        <v>175</v>
      </c>
      <c r="C15" s="14"/>
      <c r="D15" s="25"/>
      <c r="E15" s="25"/>
      <c r="F15" s="14"/>
      <c r="G15" s="25"/>
      <c r="H15" s="25"/>
      <c r="I15" s="14"/>
    </row>
    <row r="16" spans="2:22">
      <c r="C16" s="25"/>
      <c r="D16" s="25"/>
      <c r="E16" s="25"/>
      <c r="F16" s="25"/>
      <c r="G16" s="25"/>
      <c r="H16" s="25"/>
      <c r="I16" s="25"/>
      <c r="U16" s="155"/>
    </row>
    <row r="17" spans="2:21" ht="51">
      <c r="B17" s="156" t="s">
        <v>177</v>
      </c>
      <c r="C17" s="74"/>
      <c r="D17" s="74" t="s">
        <v>181</v>
      </c>
      <c r="E17" s="74" t="s">
        <v>182</v>
      </c>
      <c r="F17" s="74" t="s">
        <v>183</v>
      </c>
      <c r="G17" s="25"/>
      <c r="H17" s="25"/>
      <c r="I17" s="25"/>
      <c r="J17" s="74"/>
      <c r="K17" s="74" t="s">
        <v>181</v>
      </c>
      <c r="L17" s="74" t="s">
        <v>182</v>
      </c>
      <c r="M17" s="74" t="s">
        <v>183</v>
      </c>
      <c r="N17" s="74" t="s">
        <v>188</v>
      </c>
      <c r="R17" s="203" t="s">
        <v>181</v>
      </c>
      <c r="S17" s="203" t="s">
        <v>182</v>
      </c>
      <c r="T17" s="203" t="s">
        <v>183</v>
      </c>
      <c r="U17" s="74" t="s">
        <v>188</v>
      </c>
    </row>
    <row r="18" spans="2:21">
      <c r="C18" s="74" t="s">
        <v>184</v>
      </c>
      <c r="D18" s="74">
        <v>388</v>
      </c>
      <c r="E18" s="74">
        <v>381</v>
      </c>
      <c r="F18" s="74">
        <v>422</v>
      </c>
      <c r="G18" s="25"/>
      <c r="H18" s="25"/>
      <c r="I18" s="25"/>
      <c r="J18" s="74" t="s">
        <v>186</v>
      </c>
      <c r="K18" s="74">
        <v>1188</v>
      </c>
      <c r="L18" s="74">
        <v>1068</v>
      </c>
      <c r="M18" s="74">
        <v>1063</v>
      </c>
      <c r="N18" s="74">
        <v>1104</v>
      </c>
      <c r="R18" s="203">
        <v>5.66</v>
      </c>
      <c r="S18" s="203">
        <v>5.08</v>
      </c>
      <c r="T18" s="203">
        <v>5.5</v>
      </c>
      <c r="U18" s="74">
        <v>5.31</v>
      </c>
    </row>
    <row r="19" spans="2:21" ht="38.25">
      <c r="B19" s="237" t="s">
        <v>86</v>
      </c>
      <c r="C19" s="74" t="s">
        <v>185</v>
      </c>
      <c r="D19" s="74">
        <v>347</v>
      </c>
      <c r="E19" s="74">
        <v>338</v>
      </c>
      <c r="F19" s="74">
        <v>422</v>
      </c>
      <c r="G19" s="25"/>
      <c r="H19" s="25"/>
      <c r="I19" s="25"/>
      <c r="J19" s="74" t="s">
        <v>187</v>
      </c>
      <c r="K19" s="74">
        <v>726</v>
      </c>
      <c r="L19" s="74">
        <v>681</v>
      </c>
      <c r="M19" s="74">
        <v>650</v>
      </c>
      <c r="N19" s="74"/>
    </row>
    <row r="20" spans="2:21">
      <c r="G20" s="25"/>
      <c r="H20" s="25"/>
      <c r="I20" s="25"/>
    </row>
    <row r="21" spans="2:21" ht="36">
      <c r="B21" s="76" t="s">
        <v>89</v>
      </c>
      <c r="G21" s="25"/>
      <c r="H21" s="25"/>
      <c r="I21" s="25"/>
    </row>
    <row r="22" spans="2:21">
      <c r="C22" s="74"/>
      <c r="D22" s="74"/>
      <c r="E22" s="74"/>
      <c r="F22" s="74"/>
      <c r="G22" s="25"/>
      <c r="H22" s="25"/>
      <c r="I22" s="25"/>
    </row>
    <row r="23" spans="2:21" ht="38.25">
      <c r="B23" s="156" t="s">
        <v>203</v>
      </c>
      <c r="C23" s="74"/>
      <c r="D23" s="74"/>
      <c r="E23" s="74"/>
      <c r="F23" s="74"/>
      <c r="G23" s="25"/>
      <c r="H23" s="25"/>
      <c r="I23" s="25"/>
    </row>
    <row r="24" spans="2:21">
      <c r="C24" s="74"/>
      <c r="D24" s="74"/>
      <c r="E24" s="74"/>
      <c r="F24" s="74"/>
      <c r="G24" s="25"/>
      <c r="H24" s="25"/>
      <c r="I24" s="25"/>
    </row>
    <row r="25" spans="2:21">
      <c r="C25" s="25"/>
      <c r="D25" s="25"/>
      <c r="E25" s="25"/>
      <c r="F25" s="25"/>
      <c r="G25" s="25"/>
      <c r="H25" s="25"/>
      <c r="I25" s="25"/>
    </row>
    <row r="26" spans="2:21">
      <c r="C26" s="38"/>
      <c r="D26" s="25"/>
      <c r="E26" s="25"/>
      <c r="F26" s="38"/>
      <c r="G26" s="25"/>
      <c r="H26" s="25"/>
      <c r="I26"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Y29"/>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204</v>
      </c>
      <c r="S8" s="468"/>
      <c r="T8" s="468"/>
      <c r="U8" s="468" t="s">
        <v>165</v>
      </c>
      <c r="V8" s="468"/>
    </row>
    <row r="9" spans="2:22" s="3" customFormat="1" ht="45.75" thickBot="1">
      <c r="B9" s="113" t="s">
        <v>166</v>
      </c>
      <c r="C9" s="241" t="s">
        <v>167</v>
      </c>
      <c r="D9" s="242" t="s">
        <v>168</v>
      </c>
      <c r="E9" s="243" t="s">
        <v>169</v>
      </c>
      <c r="F9" s="173" t="s">
        <v>167</v>
      </c>
      <c r="G9" s="174" t="s">
        <v>168</v>
      </c>
      <c r="H9" s="175" t="s">
        <v>169</v>
      </c>
      <c r="I9" s="176" t="s">
        <v>167</v>
      </c>
      <c r="J9" s="174" t="s">
        <v>168</v>
      </c>
      <c r="K9" s="173" t="s">
        <v>169</v>
      </c>
      <c r="L9" s="177" t="s">
        <v>167</v>
      </c>
      <c r="M9" s="178" t="s">
        <v>168</v>
      </c>
      <c r="N9" s="178" t="s">
        <v>169</v>
      </c>
      <c r="O9" s="176" t="s">
        <v>167</v>
      </c>
      <c r="P9" s="174" t="s">
        <v>168</v>
      </c>
      <c r="Q9" s="173" t="s">
        <v>169</v>
      </c>
      <c r="R9" s="176" t="s">
        <v>167</v>
      </c>
      <c r="S9" s="230" t="s">
        <v>168</v>
      </c>
      <c r="T9" s="230" t="s">
        <v>169</v>
      </c>
      <c r="U9" s="181"/>
      <c r="V9" s="182"/>
    </row>
    <row r="10" spans="2:22" ht="15">
      <c r="B10" s="124" t="s">
        <v>170</v>
      </c>
      <c r="C10" s="207">
        <v>6.78</v>
      </c>
      <c r="D10" s="126">
        <f>+C10-U10</f>
        <v>0.50473333333333414</v>
      </c>
      <c r="E10" s="208">
        <f>+(D10/U10)*100</f>
        <v>8.0432172869147784</v>
      </c>
      <c r="F10" s="207">
        <v>5.92</v>
      </c>
      <c r="G10" s="126">
        <f>+F10-U10</f>
        <v>-0.35526666666666618</v>
      </c>
      <c r="H10" s="208">
        <f>+(G10/U10)*100</f>
        <v>-5.6613795960862152</v>
      </c>
      <c r="I10" s="207">
        <v>6.51</v>
      </c>
      <c r="J10" s="126">
        <f>+I10-U10</f>
        <v>0.23473333333333368</v>
      </c>
      <c r="K10" s="209">
        <f>+(J10/U10)*100</f>
        <v>3.7406112887632985</v>
      </c>
      <c r="L10" s="135"/>
      <c r="M10" s="134"/>
      <c r="N10" s="134"/>
      <c r="O10" s="207">
        <v>6.57</v>
      </c>
      <c r="P10" s="126">
        <f>+O10-U10</f>
        <v>0.29473333333333418</v>
      </c>
      <c r="Q10" s="209">
        <f>+(P10/U10)*100</f>
        <v>4.6967459550191899</v>
      </c>
      <c r="R10" s="265">
        <v>5.93</v>
      </c>
      <c r="S10" s="126">
        <f>+R10-U10</f>
        <v>-0.34526666666666639</v>
      </c>
      <c r="T10" s="209">
        <f>+(S10/U10)*100</f>
        <v>-5.5020238183769044</v>
      </c>
      <c r="U10" s="136">
        <f>AVERAGE(C10,F10,I10)*0.98</f>
        <v>6.2752666666666661</v>
      </c>
      <c r="V10" s="190"/>
    </row>
    <row r="11" spans="2:22" ht="15">
      <c r="B11" s="124" t="s">
        <v>171</v>
      </c>
      <c r="C11" s="211">
        <v>825</v>
      </c>
      <c r="D11" s="131"/>
      <c r="E11" s="212"/>
      <c r="F11" s="211">
        <v>818</v>
      </c>
      <c r="G11" s="266">
        <f>$C11-F11</f>
        <v>7</v>
      </c>
      <c r="H11" s="212"/>
      <c r="I11" s="211">
        <v>819</v>
      </c>
      <c r="J11" s="266">
        <f>$C11-I11</f>
        <v>6</v>
      </c>
      <c r="K11" s="167"/>
      <c r="L11" s="135"/>
      <c r="M11" s="134"/>
      <c r="N11" s="134"/>
      <c r="O11" s="211">
        <v>849</v>
      </c>
      <c r="P11" s="266">
        <f>$C11-O11</f>
        <v>-24</v>
      </c>
      <c r="Q11" s="260"/>
      <c r="R11" s="130">
        <v>841</v>
      </c>
      <c r="S11" s="266">
        <f>$C11-R11</f>
        <v>-16</v>
      </c>
      <c r="T11" s="137"/>
      <c r="U11" s="187"/>
      <c r="V11" s="190"/>
    </row>
    <row r="12" spans="2:22" ht="15">
      <c r="B12" s="124" t="s">
        <v>172</v>
      </c>
      <c r="C12" s="211">
        <v>0</v>
      </c>
      <c r="D12" s="131"/>
      <c r="E12" s="135"/>
      <c r="F12" s="211">
        <v>0</v>
      </c>
      <c r="G12" s="267">
        <f>$C12-F12</f>
        <v>0</v>
      </c>
      <c r="H12" s="135"/>
      <c r="I12" s="211">
        <v>8</v>
      </c>
      <c r="J12" s="267">
        <f>$C12-I12</f>
        <v>-8</v>
      </c>
      <c r="K12" s="260"/>
      <c r="L12" s="135"/>
      <c r="M12" s="134"/>
      <c r="N12" s="134"/>
      <c r="O12" s="211">
        <v>16</v>
      </c>
      <c r="P12" s="267">
        <f>$C12-O12</f>
        <v>-16</v>
      </c>
      <c r="Q12" s="167"/>
      <c r="R12" s="130">
        <v>6</v>
      </c>
      <c r="S12" s="267">
        <f>$C12-R12</f>
        <v>-6</v>
      </c>
      <c r="T12" s="271"/>
      <c r="U12" s="187"/>
      <c r="V12" s="190"/>
    </row>
    <row r="13" spans="2:22" ht="15">
      <c r="B13" s="124" t="s">
        <v>173</v>
      </c>
      <c r="C13" s="211">
        <v>2076</v>
      </c>
      <c r="D13" s="131">
        <f>C13-U13</f>
        <v>38</v>
      </c>
      <c r="E13" s="268">
        <f>+(D13/U13)*100</f>
        <v>1.8645731108930326</v>
      </c>
      <c r="F13" s="211">
        <v>2022</v>
      </c>
      <c r="G13" s="131">
        <f>F13-U13</f>
        <v>-16</v>
      </c>
      <c r="H13" s="268">
        <f>+(G13/U13)*100</f>
        <v>-0.78508341511285573</v>
      </c>
      <c r="I13" s="211">
        <v>1960</v>
      </c>
      <c r="J13" s="131">
        <f>I13-U13</f>
        <v>-78</v>
      </c>
      <c r="K13" s="262">
        <f>+(J13/U13)*100</f>
        <v>-3.8272816486751715</v>
      </c>
      <c r="L13" s="135"/>
      <c r="M13" s="134"/>
      <c r="N13" s="134"/>
      <c r="O13" s="211">
        <v>2036</v>
      </c>
      <c r="P13" s="131">
        <f>O13-U13</f>
        <v>-2</v>
      </c>
      <c r="Q13" s="269">
        <f>+(P13/U13)*100</f>
        <v>-9.8135426889106966E-2</v>
      </c>
      <c r="R13" s="130">
        <v>2036</v>
      </c>
      <c r="S13" s="131">
        <f>R13-U13</f>
        <v>-2</v>
      </c>
      <c r="T13" s="262">
        <f>+(S13/U13)*100</f>
        <v>-9.8135426889106966E-2</v>
      </c>
      <c r="U13" s="187">
        <v>2038</v>
      </c>
      <c r="V13" s="190"/>
    </row>
    <row r="14" spans="2:22" ht="15.75" thickBot="1">
      <c r="B14" s="146" t="s">
        <v>174</v>
      </c>
      <c r="C14" s="213">
        <v>1246</v>
      </c>
      <c r="D14" s="151"/>
      <c r="E14" s="153"/>
      <c r="F14" s="213">
        <v>1190</v>
      </c>
      <c r="G14" s="151"/>
      <c r="H14" s="153"/>
      <c r="I14" s="213">
        <v>1140</v>
      </c>
      <c r="J14" s="151"/>
      <c r="K14" s="270"/>
      <c r="L14" s="153"/>
      <c r="M14" s="149"/>
      <c r="N14" s="149"/>
      <c r="O14" s="213">
        <v>1200</v>
      </c>
      <c r="P14" s="151"/>
      <c r="Q14" s="170"/>
      <c r="R14" s="214">
        <v>1200</v>
      </c>
      <c r="S14" s="149"/>
      <c r="T14" s="272"/>
      <c r="U14" s="196"/>
      <c r="V14" s="201"/>
    </row>
    <row r="18" spans="2:25" ht="15">
      <c r="B18" s="2" t="s">
        <v>175</v>
      </c>
      <c r="C18" s="14"/>
      <c r="D18" s="25"/>
      <c r="E18" s="25"/>
      <c r="F18" s="14"/>
      <c r="G18" s="25"/>
      <c r="H18" s="25"/>
      <c r="I18" s="14"/>
      <c r="J18" s="25"/>
      <c r="K18" s="25"/>
      <c r="L18" s="25"/>
      <c r="M18" s="25"/>
      <c r="N18" s="25"/>
      <c r="O18" s="14"/>
      <c r="P18" s="25"/>
      <c r="Q18" s="14"/>
    </row>
    <row r="19" spans="2:25" ht="51">
      <c r="B19" s="156" t="s">
        <v>177</v>
      </c>
      <c r="C19" s="74"/>
      <c r="D19" s="74" t="s">
        <v>181</v>
      </c>
      <c r="E19" s="74" t="s">
        <v>182</v>
      </c>
      <c r="F19" s="74" t="s">
        <v>183</v>
      </c>
      <c r="G19" s="203" t="s">
        <v>5</v>
      </c>
      <c r="H19" s="203" t="s">
        <v>205</v>
      </c>
      <c r="I19" s="25"/>
      <c r="J19" s="74"/>
      <c r="K19" s="74" t="s">
        <v>181</v>
      </c>
      <c r="L19" s="74" t="s">
        <v>182</v>
      </c>
      <c r="M19" s="74" t="s">
        <v>183</v>
      </c>
      <c r="N19" s="203" t="s">
        <v>5</v>
      </c>
      <c r="O19" s="203" t="s">
        <v>205</v>
      </c>
      <c r="P19" s="203" t="s">
        <v>188</v>
      </c>
      <c r="Q19" s="25"/>
      <c r="T19" s="203" t="s">
        <v>181</v>
      </c>
      <c r="U19" s="203" t="s">
        <v>182</v>
      </c>
      <c r="V19" s="203" t="s">
        <v>183</v>
      </c>
      <c r="W19" s="74" t="s">
        <v>5</v>
      </c>
      <c r="X19" s="74" t="s">
        <v>205</v>
      </c>
      <c r="Y19" s="74" t="s">
        <v>188</v>
      </c>
    </row>
    <row r="20" spans="2:25" ht="178.5">
      <c r="B20" s="237" t="s">
        <v>206</v>
      </c>
      <c r="C20" s="74" t="s">
        <v>184</v>
      </c>
      <c r="D20" s="74">
        <v>825</v>
      </c>
      <c r="E20" s="74">
        <v>818</v>
      </c>
      <c r="F20" s="74">
        <v>819</v>
      </c>
      <c r="G20" s="203">
        <v>849</v>
      </c>
      <c r="H20" s="203">
        <v>841</v>
      </c>
      <c r="I20" s="25"/>
      <c r="J20" s="74" t="s">
        <v>186</v>
      </c>
      <c r="K20" s="74">
        <v>2076</v>
      </c>
      <c r="L20" s="74">
        <v>2022</v>
      </c>
      <c r="M20" s="74">
        <v>1960</v>
      </c>
      <c r="N20" s="203">
        <v>2036</v>
      </c>
      <c r="O20" s="203">
        <v>2036</v>
      </c>
      <c r="P20" s="203">
        <v>2038</v>
      </c>
      <c r="Q20" s="25"/>
      <c r="T20" s="203">
        <v>6.78</v>
      </c>
      <c r="U20" s="203">
        <v>5.92</v>
      </c>
      <c r="V20" s="203">
        <v>6.51</v>
      </c>
      <c r="W20" s="74">
        <v>6.57</v>
      </c>
      <c r="X20" s="74">
        <v>5.93</v>
      </c>
      <c r="Y20" s="74">
        <v>6.28</v>
      </c>
    </row>
    <row r="21" spans="2:25">
      <c r="C21" s="74" t="s">
        <v>185</v>
      </c>
      <c r="D21" s="74">
        <v>0</v>
      </c>
      <c r="E21" s="74">
        <v>0</v>
      </c>
      <c r="F21" s="74">
        <v>8</v>
      </c>
      <c r="G21" s="203">
        <v>16</v>
      </c>
      <c r="H21" s="203">
        <v>6</v>
      </c>
      <c r="I21" s="25"/>
      <c r="J21" s="74" t="s">
        <v>187</v>
      </c>
      <c r="K21" s="74">
        <v>1245</v>
      </c>
      <c r="L21" s="74">
        <v>1190</v>
      </c>
      <c r="M21" s="74">
        <v>1140</v>
      </c>
      <c r="N21" s="203">
        <v>1200</v>
      </c>
      <c r="O21" s="203">
        <v>1200</v>
      </c>
      <c r="P21" s="203"/>
      <c r="Q21" s="25"/>
    </row>
    <row r="22" spans="2:25" ht="25.5">
      <c r="B22" s="237" t="s">
        <v>87</v>
      </c>
      <c r="G22" s="25"/>
      <c r="H22" s="25"/>
      <c r="I22" s="25"/>
      <c r="J22" s="25"/>
      <c r="K22" s="25"/>
      <c r="L22" s="25"/>
      <c r="M22" s="25"/>
      <c r="N22" s="25"/>
      <c r="O22" s="25"/>
      <c r="P22" s="25"/>
      <c r="Q22" s="25"/>
    </row>
    <row r="23" spans="2:25">
      <c r="G23" s="25"/>
      <c r="H23" s="25"/>
      <c r="I23" s="25"/>
      <c r="J23" s="25"/>
      <c r="K23" s="25"/>
      <c r="L23" s="25"/>
      <c r="M23" s="25"/>
      <c r="N23" s="25"/>
      <c r="O23" s="25"/>
      <c r="P23" s="25"/>
      <c r="Q23" s="25"/>
    </row>
    <row r="24" spans="2:25" ht="51">
      <c r="B24" s="237" t="s">
        <v>207</v>
      </c>
      <c r="C24" s="74"/>
      <c r="D24" s="74"/>
      <c r="E24" s="74"/>
      <c r="F24" s="74"/>
      <c r="G24" s="25"/>
      <c r="H24" s="25"/>
      <c r="I24" s="25"/>
      <c r="J24" s="25"/>
      <c r="K24" s="25"/>
      <c r="L24" s="25"/>
      <c r="M24" s="25"/>
      <c r="N24" s="25"/>
      <c r="O24" s="25"/>
      <c r="P24" s="25"/>
      <c r="Q24" s="25"/>
    </row>
    <row r="25" spans="2:25">
      <c r="C25" s="74"/>
      <c r="D25" s="74"/>
      <c r="E25" s="74"/>
      <c r="F25" s="74"/>
      <c r="G25" s="25"/>
      <c r="H25" s="25"/>
      <c r="I25" s="25"/>
      <c r="J25" s="25"/>
      <c r="K25" s="25"/>
      <c r="L25" s="25"/>
      <c r="M25" s="25"/>
      <c r="N25" s="25"/>
      <c r="O25" s="25"/>
      <c r="P25" s="25"/>
      <c r="Q25" s="25"/>
    </row>
    <row r="26" spans="2:25" ht="38.25">
      <c r="B26" s="156" t="s">
        <v>203</v>
      </c>
      <c r="C26" s="74"/>
      <c r="D26" s="74"/>
      <c r="E26" s="74"/>
      <c r="F26" s="74"/>
      <c r="G26" s="25"/>
      <c r="H26" s="25"/>
      <c r="I26" s="25"/>
      <c r="J26" s="25"/>
      <c r="K26" s="25"/>
      <c r="L26" s="25"/>
      <c r="M26" s="25"/>
      <c r="N26" s="25"/>
      <c r="O26" s="25"/>
      <c r="P26" s="25"/>
      <c r="Q26" s="25"/>
    </row>
    <row r="27" spans="2:25">
      <c r="C27" s="25"/>
      <c r="D27" s="25"/>
      <c r="E27" s="25"/>
      <c r="F27" s="25"/>
      <c r="G27" s="25"/>
      <c r="H27" s="25"/>
      <c r="I27" s="25"/>
      <c r="J27" s="25"/>
      <c r="K27" s="25"/>
      <c r="L27" s="25"/>
      <c r="M27" s="25"/>
      <c r="N27" s="25"/>
      <c r="O27" s="25"/>
      <c r="P27" s="25"/>
      <c r="Q27" s="25"/>
    </row>
    <row r="28" spans="2:25" ht="51">
      <c r="B28" s="156" t="s">
        <v>208</v>
      </c>
      <c r="C28" s="25"/>
      <c r="D28" s="25"/>
      <c r="E28" s="25"/>
      <c r="F28" s="25"/>
      <c r="G28" s="25"/>
      <c r="H28" s="25"/>
      <c r="I28" s="25"/>
      <c r="J28" s="25"/>
      <c r="K28" s="25"/>
      <c r="L28" s="25"/>
      <c r="M28" s="25"/>
      <c r="N28" s="25"/>
      <c r="O28" s="25"/>
      <c r="P28" s="25"/>
      <c r="Q28" s="25"/>
    </row>
    <row r="29" spans="2:25">
      <c r="C29" s="38"/>
      <c r="D29" s="25"/>
      <c r="E29" s="25"/>
      <c r="F29" s="38"/>
      <c r="G29" s="25"/>
      <c r="H29" s="25"/>
      <c r="I29" s="38"/>
      <c r="J29" s="25"/>
      <c r="K29" s="25"/>
      <c r="L29" s="25"/>
      <c r="M29" s="25"/>
      <c r="N29" s="25"/>
      <c r="O29" s="38"/>
      <c r="P29" s="25"/>
      <c r="Q29"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V30"/>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30</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241" t="s">
        <v>167</v>
      </c>
      <c r="D9" s="242" t="s">
        <v>168</v>
      </c>
      <c r="E9" s="243" t="s">
        <v>169</v>
      </c>
      <c r="F9" s="173" t="s">
        <v>167</v>
      </c>
      <c r="G9" s="174" t="s">
        <v>168</v>
      </c>
      <c r="H9" s="175" t="s">
        <v>169</v>
      </c>
      <c r="I9" s="176" t="s">
        <v>167</v>
      </c>
      <c r="J9" s="174" t="s">
        <v>168</v>
      </c>
      <c r="K9" s="173" t="s">
        <v>169</v>
      </c>
      <c r="L9" s="177" t="s">
        <v>167</v>
      </c>
      <c r="M9" s="178" t="s">
        <v>168</v>
      </c>
      <c r="N9" s="178" t="s">
        <v>169</v>
      </c>
      <c r="O9" s="177" t="s">
        <v>167</v>
      </c>
      <c r="P9" s="179" t="s">
        <v>168</v>
      </c>
      <c r="Q9" s="180" t="s">
        <v>169</v>
      </c>
      <c r="R9" s="177" t="s">
        <v>167</v>
      </c>
      <c r="S9" s="178" t="s">
        <v>168</v>
      </c>
      <c r="T9" s="178" t="s">
        <v>169</v>
      </c>
      <c r="U9" s="181"/>
      <c r="V9" s="182"/>
    </row>
    <row r="10" spans="2:22" ht="15">
      <c r="B10" s="124" t="s">
        <v>170</v>
      </c>
      <c r="C10" s="207">
        <v>13.57</v>
      </c>
      <c r="D10" s="126">
        <f>+C10-U10</f>
        <v>0.23873333333333413</v>
      </c>
      <c r="E10" s="208">
        <f>+(D10/U10)*100</f>
        <v>1.7907775705234372</v>
      </c>
      <c r="F10" s="207">
        <v>13.4</v>
      </c>
      <c r="G10" s="126">
        <f>+F10-U10</f>
        <v>6.8733333333334201E-2</v>
      </c>
      <c r="H10" s="208">
        <f>+(G10/U10)*100</f>
        <v>0.51557991488681398</v>
      </c>
      <c r="I10" s="207">
        <v>13.84</v>
      </c>
      <c r="J10" s="126">
        <f>+I10-U10</f>
        <v>0.5087333333333337</v>
      </c>
      <c r="K10" s="220">
        <f>+(J10/U10)*100</f>
        <v>3.8160914941816011</v>
      </c>
      <c r="L10" s="187"/>
      <c r="M10" s="188"/>
      <c r="N10" s="188"/>
      <c r="O10" s="166"/>
      <c r="P10" s="189"/>
      <c r="Q10" s="187"/>
      <c r="R10" s="166"/>
      <c r="S10" s="188"/>
      <c r="T10" s="188"/>
      <c r="U10" s="136">
        <f>AVERAGE(C10,F10,I10)*0.98</f>
        <v>13.331266666666666</v>
      </c>
      <c r="V10" s="190"/>
    </row>
    <row r="11" spans="2:22" ht="15">
      <c r="B11" s="124" t="s">
        <v>171</v>
      </c>
      <c r="C11" s="211">
        <v>136</v>
      </c>
      <c r="D11" s="131"/>
      <c r="E11" s="135"/>
      <c r="F11" s="211">
        <v>136</v>
      </c>
      <c r="G11" s="266">
        <f>$C11-F11</f>
        <v>0</v>
      </c>
      <c r="H11" s="135"/>
      <c r="I11" s="211">
        <v>143</v>
      </c>
      <c r="J11" s="266">
        <f>$C11-I11</f>
        <v>-7</v>
      </c>
      <c r="K11" s="192"/>
      <c r="L11" s="187"/>
      <c r="M11" s="188"/>
      <c r="N11" s="188"/>
      <c r="O11" s="166"/>
      <c r="P11" s="189"/>
      <c r="Q11" s="187"/>
      <c r="R11" s="166"/>
      <c r="S11" s="188"/>
      <c r="T11" s="188"/>
      <c r="U11" s="166"/>
      <c r="V11" s="190"/>
    </row>
    <row r="12" spans="2:22" ht="15">
      <c r="B12" s="124" t="s">
        <v>172</v>
      </c>
      <c r="C12" s="211">
        <v>120</v>
      </c>
      <c r="D12" s="131"/>
      <c r="E12" s="135"/>
      <c r="F12" s="211">
        <v>118</v>
      </c>
      <c r="G12" s="267">
        <f>$C12-F12</f>
        <v>2</v>
      </c>
      <c r="H12" s="135"/>
      <c r="I12" s="211">
        <v>143</v>
      </c>
      <c r="J12" s="267">
        <f>$C12-I12</f>
        <v>-23</v>
      </c>
      <c r="K12" s="192"/>
      <c r="L12" s="187"/>
      <c r="M12" s="188"/>
      <c r="N12" s="188"/>
      <c r="O12" s="166"/>
      <c r="P12" s="189"/>
      <c r="Q12" s="187"/>
      <c r="R12" s="166"/>
      <c r="S12" s="188"/>
      <c r="T12" s="188"/>
      <c r="U12" s="166"/>
      <c r="V12" s="190"/>
    </row>
    <row r="13" spans="2:22" ht="15">
      <c r="B13" s="124" t="s">
        <v>173</v>
      </c>
      <c r="C13" s="211">
        <v>264</v>
      </c>
      <c r="D13" s="131"/>
      <c r="E13" s="135"/>
      <c r="F13" s="211">
        <v>214</v>
      </c>
      <c r="G13" s="131">
        <f>F13-C13</f>
        <v>-50</v>
      </c>
      <c r="H13" s="135"/>
      <c r="I13" s="211">
        <v>181</v>
      </c>
      <c r="J13" s="131">
        <f>I13-C13</f>
        <v>-83</v>
      </c>
      <c r="K13" s="192"/>
      <c r="L13" s="187"/>
      <c r="M13" s="188"/>
      <c r="N13" s="188"/>
      <c r="O13" s="166"/>
      <c r="P13" s="189"/>
      <c r="Q13" s="187"/>
      <c r="R13" s="166"/>
      <c r="S13" s="188"/>
      <c r="T13" s="188"/>
      <c r="U13" s="166"/>
      <c r="V13" s="190"/>
    </row>
    <row r="14" spans="2:22" ht="15.75" thickBot="1">
      <c r="B14" s="146" t="s">
        <v>174</v>
      </c>
      <c r="C14" s="213">
        <v>153</v>
      </c>
      <c r="D14" s="151"/>
      <c r="E14" s="153"/>
      <c r="F14" s="213">
        <v>103</v>
      </c>
      <c r="G14" s="151">
        <f>F14-C14</f>
        <v>-50</v>
      </c>
      <c r="H14" s="153"/>
      <c r="I14" s="213">
        <v>71</v>
      </c>
      <c r="J14" s="151">
        <f>I14-C14</f>
        <v>-82</v>
      </c>
      <c r="K14" s="198"/>
      <c r="L14" s="196"/>
      <c r="M14" s="199"/>
      <c r="N14" s="199"/>
      <c r="O14" s="200"/>
      <c r="P14" s="195"/>
      <c r="Q14" s="196"/>
      <c r="R14" s="200"/>
      <c r="S14" s="199"/>
      <c r="T14" s="199"/>
      <c r="U14" s="200"/>
      <c r="V14" s="201"/>
    </row>
    <row r="18" spans="2:21" ht="15">
      <c r="B18" s="2" t="s">
        <v>175</v>
      </c>
      <c r="C18" s="2"/>
    </row>
    <row r="19" spans="2:21" ht="15">
      <c r="C19" s="14"/>
      <c r="D19" s="25"/>
      <c r="E19" s="25"/>
      <c r="F19" s="14"/>
      <c r="G19" s="25"/>
      <c r="H19" s="25"/>
      <c r="I19" s="14"/>
      <c r="U19" s="155"/>
    </row>
    <row r="20" spans="2:21" ht="51">
      <c r="B20" s="156" t="s">
        <v>177</v>
      </c>
      <c r="C20" s="74"/>
      <c r="D20" s="74" t="s">
        <v>181</v>
      </c>
      <c r="E20" s="74" t="s">
        <v>182</v>
      </c>
      <c r="F20" s="74" t="s">
        <v>183</v>
      </c>
      <c r="G20" s="25"/>
      <c r="H20" s="25"/>
      <c r="I20" s="25"/>
      <c r="R20" s="203" t="s">
        <v>181</v>
      </c>
      <c r="S20" s="203" t="s">
        <v>182</v>
      </c>
      <c r="T20" s="203" t="s">
        <v>183</v>
      </c>
      <c r="U20" s="74" t="s">
        <v>188</v>
      </c>
    </row>
    <row r="21" spans="2:21">
      <c r="C21" s="74" t="s">
        <v>184</v>
      </c>
      <c r="D21" s="74">
        <v>136</v>
      </c>
      <c r="E21" s="74">
        <v>136</v>
      </c>
      <c r="F21" s="74">
        <v>143</v>
      </c>
      <c r="G21" s="25"/>
      <c r="H21" s="25"/>
      <c r="I21" s="25"/>
      <c r="J21" s="74"/>
      <c r="K21" s="74" t="s">
        <v>181</v>
      </c>
      <c r="L21" s="74" t="s">
        <v>182</v>
      </c>
      <c r="M21" s="74" t="s">
        <v>183</v>
      </c>
      <c r="R21" s="203">
        <v>13.57</v>
      </c>
      <c r="S21" s="203">
        <v>13.4</v>
      </c>
      <c r="T21" s="203">
        <v>13.84</v>
      </c>
      <c r="U21" s="74">
        <v>13.33</v>
      </c>
    </row>
    <row r="22" spans="2:21" ht="38.25">
      <c r="B22" s="156" t="s">
        <v>180</v>
      </c>
      <c r="C22" s="74" t="s">
        <v>185</v>
      </c>
      <c r="D22" s="74">
        <v>120</v>
      </c>
      <c r="E22" s="74">
        <v>118</v>
      </c>
      <c r="F22" s="74">
        <v>143</v>
      </c>
      <c r="G22" s="25"/>
      <c r="H22" s="25"/>
      <c r="I22" s="25"/>
      <c r="J22" s="74" t="s">
        <v>186</v>
      </c>
      <c r="K22" s="74">
        <v>264</v>
      </c>
      <c r="L22" s="74">
        <v>214</v>
      </c>
      <c r="M22" s="74">
        <v>181</v>
      </c>
    </row>
    <row r="23" spans="2:21">
      <c r="G23" s="25"/>
      <c r="H23" s="25"/>
      <c r="I23" s="25"/>
      <c r="J23" s="74" t="s">
        <v>187</v>
      </c>
      <c r="K23" s="74">
        <v>153</v>
      </c>
      <c r="L23" s="74">
        <v>103</v>
      </c>
      <c r="M23" s="74">
        <v>71</v>
      </c>
    </row>
    <row r="24" spans="2:21">
      <c r="G24" s="25"/>
      <c r="H24" s="25"/>
      <c r="I24" s="25"/>
    </row>
    <row r="25" spans="2:21">
      <c r="C25" s="74"/>
      <c r="D25" s="74"/>
      <c r="E25" s="74"/>
      <c r="F25" s="74"/>
      <c r="G25" s="25"/>
      <c r="H25" s="25"/>
      <c r="I25" s="25"/>
    </row>
    <row r="26" spans="2:21">
      <c r="C26" s="74"/>
      <c r="D26" s="74"/>
      <c r="E26" s="74"/>
      <c r="F26" s="74"/>
      <c r="G26" s="25"/>
      <c r="H26" s="25"/>
      <c r="I26" s="25"/>
    </row>
    <row r="27" spans="2:21">
      <c r="C27" s="74"/>
      <c r="D27" s="74"/>
      <c r="E27" s="74"/>
      <c r="F27" s="74"/>
      <c r="G27" s="25"/>
      <c r="H27" s="25"/>
      <c r="I27" s="25"/>
    </row>
    <row r="28" spans="2:21">
      <c r="C28" s="25"/>
      <c r="D28" s="25"/>
      <c r="E28" s="25"/>
      <c r="F28" s="25"/>
      <c r="G28" s="25"/>
      <c r="H28" s="25"/>
      <c r="I28" s="25"/>
    </row>
    <row r="29" spans="2:21">
      <c r="C29" s="25"/>
      <c r="D29" s="25"/>
      <c r="E29" s="25"/>
      <c r="F29" s="25"/>
      <c r="G29" s="25"/>
      <c r="H29" s="25"/>
      <c r="I29" s="25"/>
    </row>
    <row r="30" spans="2:21">
      <c r="C30" s="38"/>
      <c r="D30" s="25"/>
      <c r="E30" s="25"/>
      <c r="F30" s="38"/>
      <c r="G30" s="25"/>
      <c r="H30" s="25"/>
      <c r="I30"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V32"/>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241" t="s">
        <v>167</v>
      </c>
      <c r="D9" s="242" t="s">
        <v>168</v>
      </c>
      <c r="E9" s="243" t="s">
        <v>169</v>
      </c>
      <c r="F9" s="173" t="s">
        <v>167</v>
      </c>
      <c r="G9" s="174" t="s">
        <v>168</v>
      </c>
      <c r="H9" s="175" t="s">
        <v>169</v>
      </c>
      <c r="I9" s="176" t="s">
        <v>167</v>
      </c>
      <c r="J9" s="174" t="s">
        <v>168</v>
      </c>
      <c r="K9" s="173" t="s">
        <v>169</v>
      </c>
      <c r="L9" s="177" t="s">
        <v>167</v>
      </c>
      <c r="M9" s="178" t="s">
        <v>168</v>
      </c>
      <c r="N9" s="178" t="s">
        <v>169</v>
      </c>
      <c r="O9" s="177" t="s">
        <v>167</v>
      </c>
      <c r="P9" s="179" t="s">
        <v>168</v>
      </c>
      <c r="Q9" s="180" t="s">
        <v>169</v>
      </c>
      <c r="R9" s="177" t="s">
        <v>167</v>
      </c>
      <c r="S9" s="178" t="s">
        <v>168</v>
      </c>
      <c r="T9" s="178" t="s">
        <v>169</v>
      </c>
      <c r="U9" s="181"/>
      <c r="V9" s="182"/>
    </row>
    <row r="10" spans="2:22" ht="15">
      <c r="B10" s="124" t="s">
        <v>170</v>
      </c>
      <c r="C10" s="207">
        <v>6.73</v>
      </c>
      <c r="D10" s="126">
        <f>+C10-U10</f>
        <v>0.4090000000000007</v>
      </c>
      <c r="E10" s="208">
        <f>+(D10/U10)*100</f>
        <v>6.4704951748141228</v>
      </c>
      <c r="F10" s="207">
        <v>6.36</v>
      </c>
      <c r="G10" s="126">
        <f>+F10-U10</f>
        <v>3.900000000000059E-2</v>
      </c>
      <c r="H10" s="208">
        <f>+(G10/U10)*100</f>
        <v>0.61699098243949679</v>
      </c>
      <c r="I10" s="207">
        <v>6.26</v>
      </c>
      <c r="J10" s="126">
        <f>+I10-U10</f>
        <v>-6.0999999999999943E-2</v>
      </c>
      <c r="K10" s="209">
        <f>+(J10/U10)*100</f>
        <v>-0.96503717766176156</v>
      </c>
      <c r="L10" s="187"/>
      <c r="M10" s="188"/>
      <c r="N10" s="188"/>
      <c r="O10" s="166"/>
      <c r="P10" s="189"/>
      <c r="Q10" s="187"/>
      <c r="R10" s="166"/>
      <c r="S10" s="188"/>
      <c r="T10" s="188"/>
      <c r="U10" s="136">
        <f>AVERAGE(C10,F10,I10)*0.98</f>
        <v>6.3209999999999997</v>
      </c>
      <c r="V10" s="190"/>
    </row>
    <row r="11" spans="2:22" ht="15">
      <c r="B11" s="124" t="s">
        <v>171</v>
      </c>
      <c r="C11" s="211">
        <v>718</v>
      </c>
      <c r="D11" s="131"/>
      <c r="E11" s="135"/>
      <c r="F11" s="211">
        <v>709</v>
      </c>
      <c r="G11" s="266">
        <f>$C11-F11</f>
        <v>9</v>
      </c>
      <c r="H11" s="135"/>
      <c r="I11" s="211">
        <v>766</v>
      </c>
      <c r="J11" s="266">
        <f>$C11-I11</f>
        <v>-48</v>
      </c>
      <c r="K11" s="167"/>
      <c r="L11" s="187"/>
      <c r="M11" s="188"/>
      <c r="N11" s="188"/>
      <c r="O11" s="166"/>
      <c r="P11" s="189"/>
      <c r="Q11" s="187"/>
      <c r="R11" s="166"/>
      <c r="S11" s="188"/>
      <c r="T11" s="188"/>
      <c r="U11" s="166"/>
      <c r="V11" s="190"/>
    </row>
    <row r="12" spans="2:22" ht="15">
      <c r="B12" s="124" t="s">
        <v>172</v>
      </c>
      <c r="C12" s="211">
        <v>148</v>
      </c>
      <c r="D12" s="131"/>
      <c r="E12" s="135"/>
      <c r="F12" s="211">
        <v>274</v>
      </c>
      <c r="G12" s="267">
        <f>$C12-F12</f>
        <v>-126</v>
      </c>
      <c r="H12" s="135"/>
      <c r="I12" s="211">
        <v>199</v>
      </c>
      <c r="J12" s="267">
        <f>$C12-I12</f>
        <v>-51</v>
      </c>
      <c r="K12" s="167"/>
      <c r="L12" s="187"/>
      <c r="M12" s="188"/>
      <c r="N12" s="188"/>
      <c r="O12" s="166"/>
      <c r="P12" s="189"/>
      <c r="Q12" s="187"/>
      <c r="R12" s="166"/>
      <c r="S12" s="188"/>
      <c r="T12" s="188"/>
      <c r="U12" s="166"/>
      <c r="V12" s="190"/>
    </row>
    <row r="13" spans="2:22" ht="15">
      <c r="B13" s="124" t="s">
        <v>173</v>
      </c>
      <c r="C13" s="211">
        <v>2805</v>
      </c>
      <c r="D13" s="131">
        <f>C13-U13</f>
        <v>44</v>
      </c>
      <c r="E13" s="268">
        <f>+(D13/U13)*100</f>
        <v>1.593625498007968</v>
      </c>
      <c r="F13" s="211">
        <v>2752</v>
      </c>
      <c r="G13" s="131">
        <f>F13-U13</f>
        <v>-9</v>
      </c>
      <c r="H13" s="268">
        <f>+(G13/U13)*100</f>
        <v>-0.3259688518652662</v>
      </c>
      <c r="I13" s="211">
        <v>2657</v>
      </c>
      <c r="J13" s="131">
        <f>I13-U13</f>
        <v>-104</v>
      </c>
      <c r="K13" s="269">
        <f>+(J13/U13)*100</f>
        <v>-3.7667511771097431</v>
      </c>
      <c r="L13" s="187"/>
      <c r="M13" s="188"/>
      <c r="N13" s="188"/>
      <c r="O13" s="166"/>
      <c r="P13" s="189"/>
      <c r="Q13" s="187"/>
      <c r="R13" s="166"/>
      <c r="S13" s="188"/>
      <c r="T13" s="188"/>
      <c r="U13" s="166">
        <v>2761</v>
      </c>
      <c r="V13" s="190"/>
    </row>
    <row r="14" spans="2:22" ht="15.75" thickBot="1">
      <c r="B14" s="146" t="s">
        <v>174</v>
      </c>
      <c r="C14" s="213">
        <v>2190</v>
      </c>
      <c r="D14" s="151"/>
      <c r="E14" s="153"/>
      <c r="F14" s="213">
        <v>2140</v>
      </c>
      <c r="G14" s="151"/>
      <c r="H14" s="153"/>
      <c r="I14" s="213">
        <v>2081</v>
      </c>
      <c r="J14" s="151"/>
      <c r="K14" s="170"/>
      <c r="L14" s="196"/>
      <c r="M14" s="199"/>
      <c r="N14" s="199"/>
      <c r="O14" s="200"/>
      <c r="P14" s="195"/>
      <c r="Q14" s="196"/>
      <c r="R14" s="200"/>
      <c r="S14" s="199"/>
      <c r="T14" s="199"/>
      <c r="U14" s="200"/>
      <c r="V14" s="201"/>
    </row>
    <row r="18" spans="2:21" ht="15">
      <c r="B18" s="2" t="s">
        <v>175</v>
      </c>
      <c r="C18" s="2"/>
    </row>
    <row r="19" spans="2:21" ht="15">
      <c r="C19" s="14"/>
      <c r="D19" s="25"/>
      <c r="E19" s="25"/>
      <c r="F19" s="14"/>
      <c r="G19" s="25"/>
      <c r="H19" s="25"/>
      <c r="I19" s="14"/>
      <c r="U19" s="155"/>
    </row>
    <row r="20" spans="2:21" ht="51">
      <c r="B20" s="156" t="s">
        <v>177</v>
      </c>
      <c r="C20" s="74"/>
      <c r="D20" s="74" t="s">
        <v>181</v>
      </c>
      <c r="E20" s="74" t="s">
        <v>182</v>
      </c>
      <c r="F20" s="74" t="s">
        <v>183</v>
      </c>
      <c r="G20" s="25"/>
      <c r="H20" s="25"/>
      <c r="I20" s="25"/>
      <c r="K20" s="74"/>
      <c r="L20" s="74" t="s">
        <v>181</v>
      </c>
      <c r="M20" s="74" t="s">
        <v>182</v>
      </c>
      <c r="N20" s="74" t="s">
        <v>183</v>
      </c>
      <c r="O20" s="74" t="s">
        <v>188</v>
      </c>
      <c r="R20" s="203" t="s">
        <v>181</v>
      </c>
      <c r="S20" s="203" t="s">
        <v>182</v>
      </c>
      <c r="T20" s="203" t="s">
        <v>183</v>
      </c>
      <c r="U20" s="74" t="s">
        <v>188</v>
      </c>
    </row>
    <row r="21" spans="2:21">
      <c r="C21" s="74" t="s">
        <v>184</v>
      </c>
      <c r="D21" s="74">
        <v>718</v>
      </c>
      <c r="E21" s="74">
        <v>709</v>
      </c>
      <c r="F21" s="74">
        <v>766</v>
      </c>
      <c r="G21" s="25"/>
      <c r="H21" s="25"/>
      <c r="I21" s="25"/>
      <c r="K21" s="74" t="s">
        <v>186</v>
      </c>
      <c r="L21" s="74">
        <v>2805</v>
      </c>
      <c r="M21" s="74">
        <v>2752</v>
      </c>
      <c r="N21" s="74">
        <v>2657</v>
      </c>
      <c r="O21" s="74">
        <v>2761</v>
      </c>
      <c r="R21" s="203">
        <v>6.73</v>
      </c>
      <c r="S21" s="203">
        <v>6.36</v>
      </c>
      <c r="T21" s="203">
        <v>6.26</v>
      </c>
      <c r="U21" s="74">
        <v>6.32</v>
      </c>
    </row>
    <row r="22" spans="2:21" ht="38.25">
      <c r="B22" s="237" t="s">
        <v>92</v>
      </c>
      <c r="C22" s="74" t="s">
        <v>185</v>
      </c>
      <c r="D22" s="74">
        <v>148</v>
      </c>
      <c r="E22" s="74">
        <v>274</v>
      </c>
      <c r="F22" s="74">
        <v>199</v>
      </c>
      <c r="G22" s="25"/>
      <c r="H22" s="25"/>
      <c r="I22" s="25"/>
      <c r="K22" s="74" t="s">
        <v>187</v>
      </c>
      <c r="L22" s="74">
        <v>2190</v>
      </c>
      <c r="M22" s="74">
        <v>2140</v>
      </c>
      <c r="N22" s="74">
        <v>2081</v>
      </c>
    </row>
    <row r="23" spans="2:21">
      <c r="G23" s="25"/>
      <c r="H23" s="25"/>
      <c r="I23" s="25"/>
    </row>
    <row r="24" spans="2:21" ht="102">
      <c r="B24" s="237" t="s">
        <v>209</v>
      </c>
      <c r="G24" s="25"/>
      <c r="H24" s="25"/>
      <c r="I24" s="25"/>
    </row>
    <row r="25" spans="2:21">
      <c r="C25" s="74"/>
      <c r="D25" s="74"/>
      <c r="E25" s="74"/>
      <c r="F25" s="74"/>
      <c r="G25" s="25"/>
      <c r="H25" s="25"/>
      <c r="I25" s="25"/>
    </row>
    <row r="26" spans="2:21" ht="25.5">
      <c r="B26" s="156" t="s">
        <v>210</v>
      </c>
      <c r="C26" s="74"/>
      <c r="D26" s="74"/>
      <c r="E26" s="74"/>
      <c r="F26" s="74"/>
      <c r="G26" s="25"/>
      <c r="H26" s="25"/>
      <c r="I26" s="25"/>
    </row>
    <row r="27" spans="2:21">
      <c r="C27" s="74"/>
      <c r="D27" s="74"/>
      <c r="E27" s="74"/>
      <c r="F27" s="74"/>
      <c r="G27" s="25"/>
      <c r="H27" s="25"/>
      <c r="I27" s="25"/>
    </row>
    <row r="28" spans="2:21" ht="51">
      <c r="B28" s="156" t="s">
        <v>211</v>
      </c>
      <c r="C28" s="25"/>
      <c r="D28" s="25"/>
      <c r="E28" s="25"/>
      <c r="F28" s="25"/>
      <c r="G28" s="25"/>
      <c r="H28" s="25"/>
      <c r="I28" s="25"/>
    </row>
    <row r="29" spans="2:21">
      <c r="C29" s="25"/>
      <c r="D29" s="25"/>
      <c r="E29" s="25"/>
      <c r="F29" s="25"/>
      <c r="G29" s="25"/>
      <c r="H29" s="25"/>
      <c r="I29" s="25"/>
    </row>
    <row r="30" spans="2:21" ht="38.25">
      <c r="B30" s="156" t="s">
        <v>203</v>
      </c>
      <c r="C30" s="38"/>
      <c r="D30" s="25"/>
      <c r="E30" s="25"/>
      <c r="F30" s="38"/>
      <c r="G30" s="25"/>
      <c r="H30" s="25"/>
      <c r="I30" s="38"/>
    </row>
    <row r="32" spans="2:21">
      <c r="B32" s="156"/>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Y29"/>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1" width="7.5" customWidth="1"/>
    <col min="12" max="14" width="7.5" hidden="1" customWidth="1"/>
    <col min="15" max="19" width="7.5" customWidth="1"/>
    <col min="20" max="21" width="7.625" customWidth="1"/>
    <col min="22" max="22" width="7.75" customWidth="1"/>
    <col min="23" max="25" width="7.5" customWidth="1"/>
    <col min="26" max="1023" width="10.625" customWidth="1"/>
    <col min="1024" max="1024" width="9" customWidth="1"/>
    <col min="1025" max="1025" width="11.25" customWidth="1"/>
  </cols>
  <sheetData>
    <row r="3" spans="2:25" ht="15">
      <c r="B3" s="2" t="s">
        <v>159</v>
      </c>
      <c r="C3" s="2" t="s">
        <v>31</v>
      </c>
    </row>
    <row r="4" spans="2:25" ht="15" thickBot="1"/>
    <row r="5" spans="2:25" s="109" customFormat="1" ht="16.5" thickBot="1">
      <c r="C5" s="238"/>
      <c r="D5" s="239" t="s">
        <v>160</v>
      </c>
      <c r="E5" s="240"/>
      <c r="F5" s="468" t="s">
        <v>161</v>
      </c>
      <c r="G5" s="468"/>
      <c r="H5" s="468"/>
      <c r="I5" s="468" t="s">
        <v>212</v>
      </c>
      <c r="J5" s="468"/>
      <c r="K5" s="468"/>
      <c r="L5" s="273"/>
      <c r="M5" s="274" t="s">
        <v>213</v>
      </c>
      <c r="N5" s="275"/>
      <c r="O5" s="468" t="s">
        <v>163</v>
      </c>
      <c r="P5" s="468"/>
      <c r="Q5" s="468"/>
      <c r="R5" s="468" t="s">
        <v>5</v>
      </c>
      <c r="S5" s="468"/>
      <c r="T5" s="468"/>
      <c r="U5" s="468" t="s">
        <v>164</v>
      </c>
      <c r="V5" s="468"/>
      <c r="W5" s="468"/>
      <c r="X5" s="468" t="s">
        <v>165</v>
      </c>
      <c r="Y5" s="468"/>
    </row>
    <row r="6" spans="2:25" s="3" customFormat="1" ht="45.75" thickBot="1">
      <c r="B6" s="113" t="s">
        <v>166</v>
      </c>
      <c r="C6" s="241" t="s">
        <v>167</v>
      </c>
      <c r="D6" s="242" t="s">
        <v>168</v>
      </c>
      <c r="E6" s="243" t="s">
        <v>169</v>
      </c>
      <c r="F6" s="173" t="s">
        <v>167</v>
      </c>
      <c r="G6" s="174" t="s">
        <v>168</v>
      </c>
      <c r="H6" s="175" t="s">
        <v>169</v>
      </c>
      <c r="I6" s="176" t="s">
        <v>167</v>
      </c>
      <c r="J6" s="174" t="s">
        <v>168</v>
      </c>
      <c r="K6" s="173" t="s">
        <v>169</v>
      </c>
      <c r="L6" s="176" t="s">
        <v>167</v>
      </c>
      <c r="M6" s="174" t="s">
        <v>168</v>
      </c>
      <c r="N6" s="173" t="s">
        <v>169</v>
      </c>
      <c r="O6" s="276" t="s">
        <v>167</v>
      </c>
      <c r="P6" s="277" t="s">
        <v>168</v>
      </c>
      <c r="Q6" s="278" t="s">
        <v>169</v>
      </c>
      <c r="R6" s="180" t="s">
        <v>167</v>
      </c>
      <c r="S6" s="179" t="s">
        <v>168</v>
      </c>
      <c r="T6" s="180" t="s">
        <v>169</v>
      </c>
      <c r="U6" s="177" t="s">
        <v>167</v>
      </c>
      <c r="V6" s="178" t="s">
        <v>168</v>
      </c>
      <c r="W6" s="178" t="s">
        <v>169</v>
      </c>
      <c r="X6" s="181"/>
      <c r="Y6" s="182"/>
    </row>
    <row r="7" spans="2:25" ht="15">
      <c r="B7" s="124" t="s">
        <v>170</v>
      </c>
      <c r="C7" s="207">
        <v>12.71</v>
      </c>
      <c r="D7" s="126">
        <f>+C7-X7</f>
        <v>1.2995333333333345</v>
      </c>
      <c r="E7" s="208">
        <f>+(D7/X7)*100</f>
        <v>11.38895867536824</v>
      </c>
      <c r="F7" s="207">
        <v>11.41</v>
      </c>
      <c r="G7" s="126">
        <f>+F7-X7</f>
        <v>-4.6666666666617118E-4</v>
      </c>
      <c r="H7" s="209">
        <f>+(G7/X7)*100</f>
        <v>-4.0898122776121155E-3</v>
      </c>
      <c r="I7" s="265">
        <v>12.4</v>
      </c>
      <c r="J7" s="126">
        <f>+I7-X7</f>
        <v>0.98953333333333404</v>
      </c>
      <c r="K7" s="209">
        <f>+(J7/X7)*100</f>
        <v>8.6721548052373034</v>
      </c>
      <c r="L7" s="34">
        <v>11.12</v>
      </c>
      <c r="M7" s="126">
        <f>+L7-U7</f>
        <v>11.12</v>
      </c>
      <c r="N7" s="231">
        <f>+(L7/X7)*100</f>
        <v>97.454383986632152</v>
      </c>
      <c r="O7" s="166"/>
      <c r="P7" s="188"/>
      <c r="Q7" s="190"/>
      <c r="R7" s="187"/>
      <c r="S7" s="189"/>
      <c r="T7" s="187"/>
      <c r="U7" s="166"/>
      <c r="V7" s="188"/>
      <c r="W7" s="188"/>
      <c r="X7" s="136">
        <f>AVERAGE(F7,I7,L7)*0.98</f>
        <v>11.410466666666666</v>
      </c>
      <c r="Y7" s="190"/>
    </row>
    <row r="8" spans="2:25" ht="15">
      <c r="B8" s="124" t="s">
        <v>171</v>
      </c>
      <c r="C8" s="211">
        <v>685</v>
      </c>
      <c r="D8" s="131"/>
      <c r="E8" s="135"/>
      <c r="F8" s="211">
        <v>693</v>
      </c>
      <c r="G8" s="266">
        <f>$C8-F8</f>
        <v>-8</v>
      </c>
      <c r="H8" s="167"/>
      <c r="I8" s="130">
        <v>674</v>
      </c>
      <c r="J8" s="266">
        <f>$C8-I8</f>
        <v>11</v>
      </c>
      <c r="K8" s="167"/>
      <c r="L8" s="34">
        <v>804</v>
      </c>
      <c r="M8" s="189"/>
      <c r="N8" s="187"/>
      <c r="O8" s="166"/>
      <c r="P8" s="188"/>
      <c r="Q8" s="190"/>
      <c r="R8" s="187"/>
      <c r="S8" s="189"/>
      <c r="T8" s="187"/>
      <c r="U8" s="166"/>
      <c r="V8" s="188"/>
      <c r="W8" s="188"/>
      <c r="X8" s="166"/>
      <c r="Y8" s="190"/>
    </row>
    <row r="9" spans="2:25" ht="15">
      <c r="B9" s="124" t="s">
        <v>172</v>
      </c>
      <c r="C9" s="211">
        <v>632</v>
      </c>
      <c r="D9" s="131"/>
      <c r="E9" s="135"/>
      <c r="F9" s="211">
        <v>624</v>
      </c>
      <c r="G9" s="267">
        <f>$C9-F9</f>
        <v>8</v>
      </c>
      <c r="H9" s="167"/>
      <c r="I9" s="130">
        <v>674</v>
      </c>
      <c r="J9" s="267">
        <f>$C9-I9</f>
        <v>-42</v>
      </c>
      <c r="K9" s="167"/>
      <c r="L9" s="34">
        <v>880</v>
      </c>
      <c r="M9" s="279"/>
      <c r="N9" s="280"/>
      <c r="O9" s="166"/>
      <c r="P9" s="188"/>
      <c r="Q9" s="190"/>
      <c r="R9" s="187"/>
      <c r="S9" s="189"/>
      <c r="T9" s="187"/>
      <c r="U9" s="166"/>
      <c r="V9" s="188"/>
      <c r="W9" s="188"/>
      <c r="X9" s="166"/>
      <c r="Y9" s="190"/>
    </row>
    <row r="10" spans="2:25" ht="15">
      <c r="B10" s="124" t="s">
        <v>173</v>
      </c>
      <c r="C10" s="211">
        <v>2251</v>
      </c>
      <c r="D10" s="131"/>
      <c r="E10" s="135"/>
      <c r="F10" s="211">
        <v>2199</v>
      </c>
      <c r="G10" s="131">
        <f>F10-C10</f>
        <v>-52</v>
      </c>
      <c r="H10" s="167"/>
      <c r="I10" s="130">
        <v>2143</v>
      </c>
      <c r="J10" s="131">
        <f>I10-C10</f>
        <v>-108</v>
      </c>
      <c r="K10" s="167"/>
      <c r="L10" s="34">
        <v>2206</v>
      </c>
      <c r="M10" s="189"/>
      <c r="N10" s="187"/>
      <c r="O10" s="166"/>
      <c r="P10" s="188"/>
      <c r="Q10" s="190"/>
      <c r="R10" s="187"/>
      <c r="S10" s="189"/>
      <c r="T10" s="187"/>
      <c r="U10" s="166"/>
      <c r="V10" s="188"/>
      <c r="W10" s="188"/>
      <c r="X10" s="166"/>
      <c r="Y10" s="190"/>
    </row>
    <row r="11" spans="2:25" ht="15.75" thickBot="1">
      <c r="B11" s="146" t="s">
        <v>174</v>
      </c>
      <c r="C11" s="213">
        <v>1566</v>
      </c>
      <c r="D11" s="151"/>
      <c r="E11" s="153"/>
      <c r="F11" s="213">
        <v>1515</v>
      </c>
      <c r="G11" s="151">
        <f>F11-C11</f>
        <v>-51</v>
      </c>
      <c r="H11" s="170"/>
      <c r="I11" s="214">
        <v>1480</v>
      </c>
      <c r="J11" s="151">
        <f>I11-C11</f>
        <v>-86</v>
      </c>
      <c r="K11" s="170"/>
      <c r="L11" s="34">
        <v>1516</v>
      </c>
      <c r="M11" s="195"/>
      <c r="N11" s="196"/>
      <c r="O11" s="200"/>
      <c r="P11" s="199"/>
      <c r="Q11" s="201"/>
      <c r="R11" s="196"/>
      <c r="S11" s="195"/>
      <c r="T11" s="196"/>
      <c r="U11" s="200"/>
      <c r="V11" s="199"/>
      <c r="W11" s="199"/>
      <c r="X11" s="200"/>
      <c r="Y11" s="201"/>
    </row>
    <row r="12" spans="2:25">
      <c r="L12" t="s">
        <v>31</v>
      </c>
    </row>
    <row r="15" spans="2:25" ht="15">
      <c r="B15" s="2" t="s">
        <v>175</v>
      </c>
      <c r="C15" s="2"/>
    </row>
    <row r="16" spans="2:25">
      <c r="X16" s="155"/>
    </row>
    <row r="17" spans="2:24" ht="51">
      <c r="B17" s="156" t="s">
        <v>177</v>
      </c>
      <c r="C17" s="74"/>
      <c r="D17" s="74" t="s">
        <v>181</v>
      </c>
      <c r="E17" s="74" t="s">
        <v>182</v>
      </c>
      <c r="F17" s="74" t="s">
        <v>183</v>
      </c>
      <c r="J17" s="74"/>
      <c r="K17" s="74"/>
      <c r="L17" s="74" t="s">
        <v>182</v>
      </c>
      <c r="M17" s="74" t="s">
        <v>183</v>
      </c>
      <c r="P17" s="74"/>
      <c r="Q17" s="74" t="s">
        <v>181</v>
      </c>
      <c r="R17" s="74" t="s">
        <v>182</v>
      </c>
      <c r="S17" s="74" t="s">
        <v>183</v>
      </c>
      <c r="U17" s="203" t="s">
        <v>181</v>
      </c>
      <c r="V17" s="203" t="s">
        <v>182</v>
      </c>
      <c r="W17" s="203" t="s">
        <v>183</v>
      </c>
      <c r="X17" s="74" t="s">
        <v>188</v>
      </c>
    </row>
    <row r="18" spans="2:24">
      <c r="C18" s="74" t="s">
        <v>184</v>
      </c>
      <c r="D18" s="74">
        <v>685</v>
      </c>
      <c r="E18" s="74">
        <v>693</v>
      </c>
      <c r="F18" s="74">
        <v>674</v>
      </c>
      <c r="J18" s="74"/>
      <c r="K18" s="74"/>
      <c r="L18" s="74"/>
      <c r="M18" s="74"/>
      <c r="N18" s="74"/>
      <c r="P18" s="74" t="s">
        <v>186</v>
      </c>
      <c r="Q18" s="74">
        <v>2251</v>
      </c>
      <c r="R18" s="74">
        <v>2199</v>
      </c>
      <c r="S18" s="74">
        <v>2143</v>
      </c>
      <c r="U18" s="203">
        <v>12.71</v>
      </c>
      <c r="V18" s="203">
        <v>11.41</v>
      </c>
      <c r="W18" s="203">
        <v>12.4</v>
      </c>
      <c r="X18" s="74">
        <v>11.41</v>
      </c>
    </row>
    <row r="19" spans="2:24" ht="38.25">
      <c r="B19" s="156" t="s">
        <v>180</v>
      </c>
      <c r="C19" s="74" t="s">
        <v>185</v>
      </c>
      <c r="D19" s="74">
        <v>632</v>
      </c>
      <c r="E19" s="74">
        <v>624</v>
      </c>
      <c r="F19" s="74">
        <v>674</v>
      </c>
      <c r="J19" s="74"/>
      <c r="K19" s="74"/>
      <c r="L19" s="74"/>
      <c r="M19" s="74"/>
      <c r="N19" s="74"/>
      <c r="P19" s="74" t="s">
        <v>187</v>
      </c>
      <c r="Q19" s="74">
        <v>1566</v>
      </c>
      <c r="R19" s="74">
        <v>1515</v>
      </c>
      <c r="S19" s="74">
        <v>1480</v>
      </c>
    </row>
    <row r="20" spans="2:24">
      <c r="K20" s="74"/>
      <c r="L20" s="74"/>
      <c r="M20" s="74"/>
      <c r="N20" s="74"/>
      <c r="P20" s="38"/>
    </row>
    <row r="21" spans="2:24">
      <c r="P21" s="38"/>
    </row>
    <row r="22" spans="2:24">
      <c r="C22" s="74"/>
      <c r="D22" s="74"/>
      <c r="E22" s="74"/>
      <c r="F22" s="74"/>
      <c r="P22" s="38"/>
    </row>
    <row r="23" spans="2:24">
      <c r="C23" s="74"/>
      <c r="D23" s="74"/>
      <c r="E23" s="74"/>
      <c r="F23" s="74"/>
      <c r="P23" s="38"/>
    </row>
    <row r="24" spans="2:24">
      <c r="C24" s="74"/>
      <c r="D24" s="74"/>
      <c r="E24" s="74"/>
      <c r="F24" s="74"/>
      <c r="P24" s="38"/>
    </row>
    <row r="25" spans="2:24">
      <c r="P25" s="38"/>
    </row>
    <row r="26" spans="2:24">
      <c r="P26" s="38"/>
    </row>
    <row r="27" spans="2:24">
      <c r="P27" s="38"/>
    </row>
    <row r="28" spans="2:24">
      <c r="P28" s="38"/>
    </row>
    <row r="29" spans="2:24">
      <c r="P29" s="38"/>
    </row>
  </sheetData>
  <mergeCells count="6">
    <mergeCell ref="X5:Y5"/>
    <mergeCell ref="F5:H5"/>
    <mergeCell ref="I5:K5"/>
    <mergeCell ref="O5:Q5"/>
    <mergeCell ref="R5:T5"/>
    <mergeCell ref="U5:W5"/>
  </mergeCells>
  <pageMargins left="0" right="0" top="0.39370078740157505" bottom="0.39370078740157505" header="0" footer="0"/>
  <headerFooter>
    <oddHeader>&amp;C&amp;A</oddHeader>
    <oddFooter>&amp;CPágina &amp;P</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V26"/>
  <sheetViews>
    <sheetView workbookViewId="0"/>
  </sheetViews>
  <sheetFormatPr defaultColWidth="11.25" defaultRowHeight="14.25"/>
  <cols>
    <col min="1" max="1" width="9" customWidth="1"/>
    <col min="2" max="2" width="16.25" customWidth="1"/>
    <col min="3" max="1024" width="9" customWidth="1"/>
    <col min="1025" max="1025" width="11.25" customWidth="1"/>
  </cols>
  <sheetData>
    <row r="3" spans="2:22" ht="15">
      <c r="B3" s="2" t="s">
        <v>159</v>
      </c>
      <c r="C3" s="2" t="s">
        <v>31</v>
      </c>
    </row>
    <row r="4" spans="2:22" ht="15" thickBot="1"/>
    <row r="5" spans="2:22" ht="16.5" thickBot="1">
      <c r="B5" s="109"/>
      <c r="C5" s="110"/>
      <c r="D5" s="228" t="s">
        <v>160</v>
      </c>
      <c r="E5" s="229"/>
      <c r="F5" s="467" t="s">
        <v>161</v>
      </c>
      <c r="G5" s="467"/>
      <c r="H5" s="467"/>
      <c r="I5" s="467" t="s">
        <v>162</v>
      </c>
      <c r="J5" s="467"/>
      <c r="K5" s="467"/>
      <c r="L5" s="467" t="s">
        <v>163</v>
      </c>
      <c r="M5" s="467"/>
      <c r="N5" s="467"/>
      <c r="O5" s="467" t="s">
        <v>5</v>
      </c>
      <c r="P5" s="467"/>
      <c r="Q5" s="467"/>
      <c r="R5" s="467" t="s">
        <v>164</v>
      </c>
      <c r="S5" s="467"/>
      <c r="T5" s="467"/>
      <c r="U5" s="467" t="s">
        <v>165</v>
      </c>
      <c r="V5" s="467"/>
    </row>
    <row r="6" spans="2:22" ht="45.75" thickBot="1">
      <c r="B6" s="113" t="s">
        <v>166</v>
      </c>
      <c r="C6" s="226" t="s">
        <v>167</v>
      </c>
      <c r="D6" s="281" t="s">
        <v>168</v>
      </c>
      <c r="E6" s="282" t="s">
        <v>169</v>
      </c>
      <c r="F6" s="158" t="s">
        <v>167</v>
      </c>
      <c r="G6" s="159" t="s">
        <v>168</v>
      </c>
      <c r="H6" s="160" t="s">
        <v>169</v>
      </c>
      <c r="I6" s="206" t="s">
        <v>167</v>
      </c>
      <c r="J6" s="159" t="s">
        <v>168</v>
      </c>
      <c r="K6" s="158" t="s">
        <v>169</v>
      </c>
      <c r="L6" s="206" t="s">
        <v>167</v>
      </c>
      <c r="M6" s="283" t="s">
        <v>168</v>
      </c>
      <c r="N6" s="283" t="s">
        <v>169</v>
      </c>
      <c r="O6" s="206" t="s">
        <v>167</v>
      </c>
      <c r="P6" s="159" t="s">
        <v>168</v>
      </c>
      <c r="Q6" s="158" t="s">
        <v>169</v>
      </c>
      <c r="R6" s="120" t="s">
        <v>167</v>
      </c>
      <c r="S6" s="121" t="s">
        <v>168</v>
      </c>
      <c r="T6" s="121" t="s">
        <v>169</v>
      </c>
      <c r="U6" s="122"/>
      <c r="V6" s="123"/>
    </row>
    <row r="7" spans="2:22" ht="15">
      <c r="B7" s="219" t="s">
        <v>170</v>
      </c>
      <c r="C7" s="130"/>
      <c r="D7" s="143"/>
      <c r="E7" s="268"/>
      <c r="F7" s="207">
        <v>4.16</v>
      </c>
      <c r="G7" s="126">
        <f>+F7-U7</f>
        <v>-7.3599999999999888E-2</v>
      </c>
      <c r="H7" s="208">
        <f>+(G7/U7)*100</f>
        <v>-1.7384731670445928</v>
      </c>
      <c r="I7" s="207">
        <v>4.4800000000000004</v>
      </c>
      <c r="J7" s="126">
        <f>+I7-U7</f>
        <v>0.2464000000000004</v>
      </c>
      <c r="K7" s="208">
        <f>+(J7/U7)*100</f>
        <v>5.8201058201058293</v>
      </c>
      <c r="L7" s="284"/>
      <c r="M7" s="285"/>
      <c r="N7" s="285"/>
      <c r="O7" s="207">
        <v>2.4900000000000002</v>
      </c>
      <c r="P7" s="126">
        <f>+O7-U7</f>
        <v>-1.7435999999999998</v>
      </c>
      <c r="Q7" s="209">
        <f>+(P7/U7)*100</f>
        <v>-41.184807256235821</v>
      </c>
      <c r="R7" s="135"/>
      <c r="S7" s="134"/>
      <c r="T7" s="134"/>
      <c r="U7" s="136">
        <f>AVERAGE(F7,I7)*0.98</f>
        <v>4.2336</v>
      </c>
      <c r="V7" s="137"/>
    </row>
    <row r="8" spans="2:22" ht="15">
      <c r="B8" s="219" t="s">
        <v>171</v>
      </c>
      <c r="C8" s="286"/>
      <c r="D8" s="131"/>
      <c r="E8" s="135"/>
      <c r="F8" s="211">
        <v>285</v>
      </c>
      <c r="G8" s="142">
        <f>F8-$O8</f>
        <v>-73</v>
      </c>
      <c r="H8" s="135"/>
      <c r="I8" s="211">
        <v>309</v>
      </c>
      <c r="J8" s="142">
        <f>I8-$O8</f>
        <v>-49</v>
      </c>
      <c r="K8" s="135"/>
      <c r="L8" s="133"/>
      <c r="M8" s="134"/>
      <c r="N8" s="134"/>
      <c r="O8" s="211">
        <v>358</v>
      </c>
      <c r="P8" s="142"/>
      <c r="Q8" s="167"/>
      <c r="R8" s="135"/>
      <c r="S8" s="134"/>
      <c r="T8" s="134"/>
      <c r="U8" s="133"/>
      <c r="V8" s="137"/>
    </row>
    <row r="9" spans="2:22" ht="15">
      <c r="B9" s="219" t="s">
        <v>172</v>
      </c>
      <c r="C9" s="286"/>
      <c r="D9" s="131"/>
      <c r="E9" s="135"/>
      <c r="F9" s="211">
        <v>10</v>
      </c>
      <c r="G9" s="142">
        <f>F9-$O9</f>
        <v>-56</v>
      </c>
      <c r="H9" s="135"/>
      <c r="I9" s="211">
        <v>45</v>
      </c>
      <c r="J9" s="142">
        <f>I9-$O9</f>
        <v>-21</v>
      </c>
      <c r="K9" s="135"/>
      <c r="L9" s="133"/>
      <c r="M9" s="134"/>
      <c r="N9" s="134"/>
      <c r="O9" s="211">
        <v>66</v>
      </c>
      <c r="P9" s="258"/>
      <c r="Q9" s="167"/>
      <c r="R9" s="135"/>
      <c r="S9" s="134"/>
      <c r="T9" s="134"/>
      <c r="U9" s="133"/>
      <c r="V9" s="137"/>
    </row>
    <row r="10" spans="2:22" ht="15">
      <c r="B10" s="219" t="s">
        <v>173</v>
      </c>
      <c r="C10" s="286"/>
      <c r="D10" s="131"/>
      <c r="E10" s="135"/>
      <c r="F10" s="211">
        <v>2063</v>
      </c>
      <c r="G10" s="131">
        <f>F10-$U10</f>
        <v>-28</v>
      </c>
      <c r="H10" s="268">
        <f>+(G10/U10)*100</f>
        <v>-1.3390722142515543</v>
      </c>
      <c r="I10" s="211">
        <v>1996</v>
      </c>
      <c r="J10" s="131">
        <f>I10-$U10</f>
        <v>-95</v>
      </c>
      <c r="K10" s="268">
        <f>+(J10/U10)*100</f>
        <v>-4.543280726924916</v>
      </c>
      <c r="L10" s="133"/>
      <c r="M10" s="134"/>
      <c r="N10" s="134"/>
      <c r="O10" s="211">
        <v>2093</v>
      </c>
      <c r="P10" s="131">
        <f>O10-$U10</f>
        <v>2</v>
      </c>
      <c r="Q10" s="269">
        <f>+(P10/U10)*100</f>
        <v>9.5648015303682457E-2</v>
      </c>
      <c r="R10" s="135"/>
      <c r="S10" s="134"/>
      <c r="T10" s="134"/>
      <c r="U10" s="133">
        <v>2091</v>
      </c>
      <c r="V10" s="137"/>
    </row>
    <row r="11" spans="2:22" ht="15.75" thickBot="1">
      <c r="B11" s="223" t="s">
        <v>174</v>
      </c>
      <c r="C11" s="287"/>
      <c r="D11" s="151"/>
      <c r="E11" s="153"/>
      <c r="F11" s="213">
        <v>1749</v>
      </c>
      <c r="G11" s="151"/>
      <c r="H11" s="153"/>
      <c r="I11" s="213">
        <v>1704</v>
      </c>
      <c r="J11" s="151"/>
      <c r="K11" s="153"/>
      <c r="L11" s="154"/>
      <c r="M11" s="149"/>
      <c r="N11" s="149"/>
      <c r="O11" s="213">
        <v>1760</v>
      </c>
      <c r="P11" s="151"/>
      <c r="Q11" s="170"/>
      <c r="R11" s="153"/>
      <c r="S11" s="149"/>
      <c r="T11" s="149"/>
      <c r="U11" s="154"/>
      <c r="V11" s="152"/>
    </row>
    <row r="15" spans="2:22" ht="15">
      <c r="B15" s="2" t="s">
        <v>175</v>
      </c>
      <c r="C15" s="2"/>
      <c r="F15" s="14"/>
      <c r="G15" s="25"/>
      <c r="H15" s="25"/>
      <c r="I15" s="14"/>
      <c r="J15" s="25"/>
      <c r="K15" s="25"/>
      <c r="L15" s="25"/>
      <c r="M15" s="25"/>
      <c r="N15" s="25"/>
      <c r="O15" s="14"/>
    </row>
    <row r="16" spans="2:22">
      <c r="F16" s="25"/>
      <c r="G16" s="25"/>
      <c r="H16" s="25"/>
      <c r="I16" s="25"/>
      <c r="J16" s="25"/>
      <c r="K16" s="25"/>
      <c r="L16" s="25"/>
      <c r="M16" s="25"/>
      <c r="N16" s="25"/>
      <c r="O16" s="25"/>
    </row>
    <row r="17" spans="2:21" ht="51">
      <c r="B17" s="156" t="s">
        <v>177</v>
      </c>
      <c r="C17" s="74"/>
      <c r="D17" s="74"/>
      <c r="E17" s="74"/>
      <c r="F17" s="74"/>
    </row>
    <row r="18" spans="2:21">
      <c r="B18" s="288"/>
      <c r="C18" s="74"/>
      <c r="D18" s="74"/>
      <c r="E18" s="74"/>
      <c r="F18" s="74"/>
      <c r="K18" s="74"/>
      <c r="L18" s="74"/>
      <c r="M18" s="74" t="s">
        <v>182</v>
      </c>
      <c r="N18" s="74" t="s">
        <v>183</v>
      </c>
      <c r="O18" s="74" t="s">
        <v>5</v>
      </c>
      <c r="P18" s="74" t="s">
        <v>188</v>
      </c>
    </row>
    <row r="19" spans="2:21" ht="89.25">
      <c r="B19" s="237" t="s">
        <v>214</v>
      </c>
      <c r="C19" s="74"/>
      <c r="D19" s="74"/>
      <c r="E19" s="74"/>
      <c r="F19" s="74"/>
      <c r="K19" s="74"/>
      <c r="L19" s="74" t="s">
        <v>186</v>
      </c>
      <c r="M19" s="74">
        <v>2063</v>
      </c>
      <c r="N19" s="74">
        <v>1996</v>
      </c>
      <c r="O19" s="74">
        <v>2093</v>
      </c>
      <c r="P19" s="74">
        <v>2091</v>
      </c>
      <c r="R19" s="203"/>
      <c r="S19" s="203"/>
      <c r="T19" s="203"/>
      <c r="U19" s="74"/>
    </row>
    <row r="20" spans="2:21" ht="38.25">
      <c r="B20" s="237" t="s">
        <v>96</v>
      </c>
      <c r="K20" s="74"/>
      <c r="L20" s="74"/>
      <c r="M20" s="74"/>
      <c r="N20" s="74"/>
      <c r="R20" s="203"/>
      <c r="S20" s="203"/>
      <c r="T20" s="203"/>
      <c r="U20" s="74"/>
    </row>
    <row r="21" spans="2:21">
      <c r="F21" s="25"/>
      <c r="G21" s="25"/>
      <c r="H21" s="25"/>
      <c r="I21" s="25"/>
      <c r="J21" s="25"/>
      <c r="K21" s="25"/>
      <c r="L21" s="25"/>
      <c r="M21" s="25"/>
      <c r="N21" s="25"/>
      <c r="O21" s="25"/>
    </row>
    <row r="22" spans="2:21" ht="38.25">
      <c r="B22" s="156" t="s">
        <v>203</v>
      </c>
      <c r="F22" s="25"/>
      <c r="G22" s="25"/>
      <c r="H22" s="25"/>
      <c r="I22" s="25"/>
      <c r="J22" s="25"/>
      <c r="K22" s="25"/>
      <c r="L22" s="25"/>
      <c r="M22" s="25"/>
      <c r="N22" s="25"/>
      <c r="O22" s="25"/>
    </row>
    <row r="23" spans="2:21">
      <c r="F23" s="25"/>
      <c r="G23" s="25"/>
      <c r="H23" s="25"/>
      <c r="I23" s="25"/>
      <c r="J23" s="25"/>
      <c r="K23" s="25"/>
      <c r="L23" s="25"/>
      <c r="M23" s="25"/>
      <c r="N23" s="25"/>
      <c r="O23" s="25"/>
    </row>
    <row r="24" spans="2:21" ht="38.25">
      <c r="B24" s="156" t="s">
        <v>215</v>
      </c>
      <c r="F24" s="25"/>
      <c r="G24" s="25"/>
      <c r="H24" s="25"/>
      <c r="I24" s="25"/>
      <c r="J24" s="25"/>
      <c r="K24" s="25"/>
      <c r="L24" s="25"/>
      <c r="M24" s="25"/>
      <c r="N24" s="25"/>
      <c r="O24" s="25"/>
    </row>
    <row r="25" spans="2:21">
      <c r="F25" s="25"/>
      <c r="G25" s="25"/>
      <c r="H25" s="25"/>
      <c r="I25" s="25"/>
      <c r="J25" s="25"/>
      <c r="K25" s="25"/>
      <c r="L25" s="25"/>
      <c r="M25" s="25"/>
      <c r="N25" s="25"/>
      <c r="O25" s="25"/>
    </row>
    <row r="26" spans="2:21" ht="48">
      <c r="B26" s="78" t="s">
        <v>216</v>
      </c>
      <c r="F26" s="38"/>
      <c r="G26" s="25"/>
      <c r="H26" s="25"/>
      <c r="I26" s="38"/>
      <c r="J26" s="25"/>
      <c r="K26" s="25"/>
      <c r="L26" s="25"/>
      <c r="M26" s="25"/>
      <c r="N26" s="25"/>
      <c r="O26" s="38"/>
    </row>
  </sheetData>
  <mergeCells count="6">
    <mergeCell ref="U5:V5"/>
    <mergeCell ref="F5:H5"/>
    <mergeCell ref="I5:K5"/>
    <mergeCell ref="L5:N5"/>
    <mergeCell ref="O5:Q5"/>
    <mergeCell ref="R5:T5"/>
  </mergeCells>
  <pageMargins left="0.70000000000000007" right="0.70000000000000007" top="0.75" bottom="0.75" header="0.30000000000000004" footer="0.30000000000000004"/>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32</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73" t="s">
        <v>167</v>
      </c>
      <c r="G6" s="174" t="s">
        <v>168</v>
      </c>
      <c r="H6" s="175" t="s">
        <v>169</v>
      </c>
      <c r="I6" s="176" t="s">
        <v>167</v>
      </c>
      <c r="J6" s="174" t="s">
        <v>168</v>
      </c>
      <c r="K6" s="173" t="s">
        <v>169</v>
      </c>
      <c r="L6" s="177" t="s">
        <v>167</v>
      </c>
      <c r="M6" s="178" t="s">
        <v>168</v>
      </c>
      <c r="N6" s="178" t="s">
        <v>169</v>
      </c>
      <c r="O6" s="177" t="s">
        <v>167</v>
      </c>
      <c r="P6" s="179" t="s">
        <v>168</v>
      </c>
      <c r="Q6" s="180" t="s">
        <v>169</v>
      </c>
      <c r="R6" s="177" t="s">
        <v>167</v>
      </c>
      <c r="S6" s="178" t="s">
        <v>168</v>
      </c>
      <c r="T6" s="178" t="s">
        <v>169</v>
      </c>
      <c r="U6" s="181"/>
      <c r="V6" s="182"/>
    </row>
    <row r="7" spans="2:22" ht="15">
      <c r="B7" s="124" t="s">
        <v>170</v>
      </c>
      <c r="C7" s="207">
        <v>14.08</v>
      </c>
      <c r="D7" s="126">
        <f>+C7-U7</f>
        <v>0.1705333333333332</v>
      </c>
      <c r="E7" s="208">
        <f>+(D7/U7)*100</f>
        <v>1.2260235235475112</v>
      </c>
      <c r="F7" s="207">
        <v>14</v>
      </c>
      <c r="G7" s="126">
        <f>+F7-U7</f>
        <v>9.0533333333333132E-2</v>
      </c>
      <c r="H7" s="208">
        <f>+(G7/U7)*100</f>
        <v>0.65087566261826335</v>
      </c>
      <c r="I7" s="207">
        <v>14.5</v>
      </c>
      <c r="J7" s="126">
        <f>+I7-U7</f>
        <v>0.59053333333333313</v>
      </c>
      <c r="K7" s="209">
        <f>+(J7/U7)*100</f>
        <v>4.2455497934260586</v>
      </c>
      <c r="L7" s="187"/>
      <c r="M7" s="188"/>
      <c r="N7" s="188"/>
      <c r="O7" s="166"/>
      <c r="P7" s="189"/>
      <c r="Q7" s="187"/>
      <c r="R7" s="166"/>
      <c r="S7" s="188"/>
      <c r="T7" s="188"/>
      <c r="U7" s="136">
        <f>AVERAGE(C7,F7,I7)*0.98</f>
        <v>13.909466666666667</v>
      </c>
      <c r="V7" s="190"/>
    </row>
    <row r="8" spans="2:22" ht="15">
      <c r="B8" s="124" t="s">
        <v>171</v>
      </c>
      <c r="C8" s="211">
        <v>165</v>
      </c>
      <c r="D8" s="131"/>
      <c r="E8" s="135"/>
      <c r="F8" s="211">
        <v>163</v>
      </c>
      <c r="G8" s="266">
        <f>$C8-F8</f>
        <v>2</v>
      </c>
      <c r="H8" s="135"/>
      <c r="I8" s="211">
        <v>152</v>
      </c>
      <c r="J8" s="266">
        <f>$C8-I8</f>
        <v>13</v>
      </c>
      <c r="K8" s="167"/>
      <c r="L8" s="187"/>
      <c r="M8" s="188"/>
      <c r="N8" s="188"/>
      <c r="O8" s="166"/>
      <c r="P8" s="189"/>
      <c r="Q8" s="187"/>
      <c r="R8" s="166"/>
      <c r="S8" s="188"/>
      <c r="T8" s="188"/>
      <c r="U8" s="166"/>
      <c r="V8" s="190"/>
    </row>
    <row r="9" spans="2:22" ht="15">
      <c r="B9" s="124" t="s">
        <v>172</v>
      </c>
      <c r="C9" s="211">
        <v>168</v>
      </c>
      <c r="D9" s="131"/>
      <c r="E9" s="135"/>
      <c r="F9" s="211">
        <v>166</v>
      </c>
      <c r="G9" s="267">
        <f>$C9-F9</f>
        <v>2</v>
      </c>
      <c r="H9" s="135"/>
      <c r="I9" s="211">
        <v>144</v>
      </c>
      <c r="J9" s="267">
        <f>$C9-I9</f>
        <v>24</v>
      </c>
      <c r="K9" s="167"/>
      <c r="L9" s="187"/>
      <c r="M9" s="188"/>
      <c r="N9" s="188"/>
      <c r="O9" s="166"/>
      <c r="P9" s="189"/>
      <c r="Q9" s="187"/>
      <c r="R9" s="166"/>
      <c r="S9" s="188"/>
      <c r="T9" s="188"/>
      <c r="U9" s="166"/>
      <c r="V9" s="190"/>
    </row>
    <row r="10" spans="2:22" ht="15">
      <c r="B10" s="124" t="s">
        <v>173</v>
      </c>
      <c r="C10" s="211">
        <v>1401</v>
      </c>
      <c r="D10" s="131"/>
      <c r="E10" s="135"/>
      <c r="F10" s="211">
        <v>1347</v>
      </c>
      <c r="G10" s="131">
        <f>F10-C10</f>
        <v>-54</v>
      </c>
      <c r="H10" s="135"/>
      <c r="I10" s="211">
        <v>1238</v>
      </c>
      <c r="J10" s="131">
        <f>I10-F10</f>
        <v>-109</v>
      </c>
      <c r="K10" s="167"/>
      <c r="L10" s="187"/>
      <c r="M10" s="188"/>
      <c r="N10" s="188"/>
      <c r="O10" s="166"/>
      <c r="P10" s="189"/>
      <c r="Q10" s="187"/>
      <c r="R10" s="166"/>
      <c r="S10" s="188"/>
      <c r="T10" s="188"/>
      <c r="U10" s="166"/>
      <c r="V10" s="190"/>
    </row>
    <row r="11" spans="2:22" ht="15.75" thickBot="1">
      <c r="B11" s="146" t="s">
        <v>174</v>
      </c>
      <c r="C11" s="213">
        <v>1232</v>
      </c>
      <c r="D11" s="151"/>
      <c r="E11" s="153"/>
      <c r="F11" s="213">
        <v>1180</v>
      </c>
      <c r="G11" s="151">
        <f>F11-C11</f>
        <v>-52</v>
      </c>
      <c r="H11" s="153"/>
      <c r="I11" s="213">
        <v>1121</v>
      </c>
      <c r="J11" s="151">
        <f>I11-F11</f>
        <v>-59</v>
      </c>
      <c r="K11" s="170"/>
      <c r="L11" s="196"/>
      <c r="M11" s="199"/>
      <c r="N11" s="199"/>
      <c r="O11" s="200"/>
      <c r="P11" s="195"/>
      <c r="Q11" s="196"/>
      <c r="R11" s="200"/>
      <c r="S11" s="199"/>
      <c r="T11" s="199"/>
      <c r="U11" s="200"/>
      <c r="V11" s="201"/>
    </row>
    <row r="15" spans="2:22" ht="15">
      <c r="B15" s="2" t="s">
        <v>175</v>
      </c>
      <c r="C15" s="14"/>
      <c r="D15" s="25"/>
      <c r="E15" s="25"/>
      <c r="F15" s="14"/>
      <c r="G15" s="25"/>
      <c r="H15" s="25"/>
      <c r="I15" s="14"/>
    </row>
    <row r="16" spans="2:22">
      <c r="C16" s="25"/>
      <c r="D16" s="25"/>
      <c r="E16" s="25"/>
      <c r="F16" s="25"/>
      <c r="G16" s="25"/>
      <c r="H16" s="25"/>
      <c r="I16" s="25"/>
      <c r="U16" s="155"/>
    </row>
    <row r="17" spans="2:21" ht="51">
      <c r="B17" s="156" t="s">
        <v>177</v>
      </c>
      <c r="C17" s="74"/>
      <c r="D17" s="74" t="s">
        <v>181</v>
      </c>
      <c r="E17" s="74" t="s">
        <v>182</v>
      </c>
      <c r="F17" s="74" t="s">
        <v>183</v>
      </c>
    </row>
    <row r="18" spans="2:21">
      <c r="C18" s="74" t="s">
        <v>184</v>
      </c>
      <c r="D18" s="74">
        <v>165</v>
      </c>
      <c r="E18" s="74">
        <v>163</v>
      </c>
      <c r="F18" s="74">
        <v>152</v>
      </c>
      <c r="K18" s="74"/>
      <c r="L18" s="74" t="s">
        <v>181</v>
      </c>
      <c r="M18" s="74" t="s">
        <v>182</v>
      </c>
      <c r="N18" s="74" t="s">
        <v>183</v>
      </c>
    </row>
    <row r="19" spans="2:21" ht="38.25">
      <c r="B19" s="156" t="s">
        <v>180</v>
      </c>
      <c r="C19" s="74" t="s">
        <v>185</v>
      </c>
      <c r="D19" s="74">
        <v>168</v>
      </c>
      <c r="E19" s="74">
        <v>166</v>
      </c>
      <c r="F19" s="74">
        <v>144</v>
      </c>
      <c r="K19" s="74" t="s">
        <v>186</v>
      </c>
      <c r="L19" s="74">
        <v>1401</v>
      </c>
      <c r="M19" s="74">
        <v>1347</v>
      </c>
      <c r="N19" s="74">
        <v>1238</v>
      </c>
      <c r="R19" s="203" t="s">
        <v>181</v>
      </c>
      <c r="S19" s="203" t="s">
        <v>182</v>
      </c>
      <c r="T19" s="203" t="s">
        <v>183</v>
      </c>
      <c r="U19" s="74" t="s">
        <v>188</v>
      </c>
    </row>
    <row r="20" spans="2:21">
      <c r="K20" s="74" t="s">
        <v>187</v>
      </c>
      <c r="L20" s="74">
        <v>1232</v>
      </c>
      <c r="M20" s="74">
        <v>1180</v>
      </c>
      <c r="N20" s="74">
        <v>1121</v>
      </c>
      <c r="R20" s="203">
        <v>14.08</v>
      </c>
      <c r="S20" s="203">
        <v>14</v>
      </c>
      <c r="T20" s="203">
        <v>14.5</v>
      </c>
      <c r="U20" s="74">
        <v>13.91</v>
      </c>
    </row>
    <row r="21" spans="2:21">
      <c r="C21" s="25"/>
      <c r="D21" s="25"/>
      <c r="E21" s="25"/>
      <c r="F21" s="25"/>
      <c r="G21" s="25"/>
      <c r="H21" s="25"/>
      <c r="I21" s="25"/>
    </row>
    <row r="22" spans="2:21">
      <c r="C22" s="25"/>
      <c r="D22" s="25"/>
      <c r="E22" s="25"/>
      <c r="F22" s="25"/>
      <c r="G22" s="25"/>
      <c r="H22" s="25"/>
      <c r="I22" s="25"/>
    </row>
    <row r="23" spans="2:21">
      <c r="C23" s="25"/>
      <c r="D23" s="25"/>
      <c r="E23" s="25"/>
      <c r="F23" s="25"/>
      <c r="G23" s="25"/>
      <c r="H23" s="25"/>
      <c r="I23" s="25"/>
    </row>
    <row r="24" spans="2:21">
      <c r="C24" s="25"/>
      <c r="D24" s="25"/>
      <c r="E24" s="25"/>
      <c r="F24" s="25"/>
      <c r="G24" s="25"/>
      <c r="H24" s="25"/>
      <c r="I24" s="25"/>
    </row>
    <row r="25" spans="2:21">
      <c r="C25" s="25"/>
      <c r="D25" s="25"/>
      <c r="E25" s="25"/>
      <c r="F25" s="25"/>
      <c r="G25" s="25"/>
      <c r="H25" s="25"/>
      <c r="I25" s="25"/>
    </row>
    <row r="26" spans="2:21">
      <c r="C26" s="38"/>
      <c r="D26" s="25"/>
      <c r="E26" s="25"/>
      <c r="F26" s="38"/>
      <c r="G26" s="25"/>
      <c r="H26" s="25"/>
      <c r="I26"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V29"/>
  <sheetViews>
    <sheetView workbookViewId="0"/>
  </sheetViews>
  <sheetFormatPr defaultColWidth="11.25" defaultRowHeight="14.25"/>
  <cols>
    <col min="1" max="1" width="9" customWidth="1"/>
    <col min="2" max="2" width="16.25" customWidth="1"/>
    <col min="3" max="1024" width="9" customWidth="1"/>
    <col min="1025" max="1025" width="11.25" customWidth="1"/>
  </cols>
  <sheetData>
    <row r="3" spans="2:22" ht="15">
      <c r="B3" s="2" t="s">
        <v>159</v>
      </c>
      <c r="C3" s="2" t="s">
        <v>31</v>
      </c>
    </row>
    <row r="7" spans="2:22" ht="15" thickBot="1"/>
    <row r="8" spans="2:22" ht="16.5" thickBot="1">
      <c r="B8" s="109"/>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ht="45.75" thickBot="1">
      <c r="B9" s="113" t="s">
        <v>166</v>
      </c>
      <c r="C9" s="289" t="s">
        <v>167</v>
      </c>
      <c r="D9" s="290" t="s">
        <v>168</v>
      </c>
      <c r="E9" s="291" t="s">
        <v>169</v>
      </c>
      <c r="F9" s="173" t="s">
        <v>167</v>
      </c>
      <c r="G9" s="174" t="s">
        <v>168</v>
      </c>
      <c r="H9" s="175" t="s">
        <v>169</v>
      </c>
      <c r="I9" s="176" t="s">
        <v>167</v>
      </c>
      <c r="J9" s="174" t="s">
        <v>168</v>
      </c>
      <c r="K9" s="173" t="s">
        <v>169</v>
      </c>
      <c r="L9" s="176" t="s">
        <v>167</v>
      </c>
      <c r="M9" s="230" t="s">
        <v>168</v>
      </c>
      <c r="N9" s="230" t="s">
        <v>169</v>
      </c>
      <c r="O9" s="176" t="s">
        <v>167</v>
      </c>
      <c r="P9" s="174" t="s">
        <v>168</v>
      </c>
      <c r="Q9" s="173" t="s">
        <v>169</v>
      </c>
      <c r="R9" s="177" t="s">
        <v>167</v>
      </c>
      <c r="S9" s="178" t="s">
        <v>168</v>
      </c>
      <c r="T9" s="178" t="s">
        <v>169</v>
      </c>
      <c r="U9" s="181"/>
      <c r="V9" s="182"/>
    </row>
    <row r="10" spans="2:22" ht="15">
      <c r="B10" s="219" t="s">
        <v>170</v>
      </c>
      <c r="C10" s="249"/>
      <c r="D10" s="233"/>
      <c r="E10" s="292"/>
      <c r="F10" s="207"/>
      <c r="G10" s="126"/>
      <c r="H10" s="208"/>
      <c r="I10" s="207"/>
      <c r="J10" s="126"/>
      <c r="K10" s="208"/>
      <c r="L10" s="284"/>
      <c r="M10" s="285"/>
      <c r="N10" s="293"/>
      <c r="O10" s="265"/>
      <c r="P10" s="126"/>
      <c r="Q10" s="220"/>
      <c r="R10" s="187"/>
      <c r="S10" s="188"/>
      <c r="T10" s="188"/>
      <c r="U10" s="136"/>
      <c r="V10" s="190"/>
    </row>
    <row r="11" spans="2:22" ht="15">
      <c r="B11" s="219" t="s">
        <v>171</v>
      </c>
      <c r="C11" s="294"/>
      <c r="D11" s="189"/>
      <c r="E11" s="187"/>
      <c r="F11" s="211"/>
      <c r="G11" s="131"/>
      <c r="H11" s="135"/>
      <c r="I11" s="211"/>
      <c r="J11" s="131"/>
      <c r="K11" s="135"/>
      <c r="L11" s="133"/>
      <c r="M11" s="134"/>
      <c r="N11" s="137"/>
      <c r="O11" s="130"/>
      <c r="P11" s="131"/>
      <c r="Q11" s="192"/>
      <c r="R11" s="187"/>
      <c r="S11" s="188"/>
      <c r="T11" s="188"/>
      <c r="U11" s="166"/>
      <c r="V11" s="190"/>
    </row>
    <row r="12" spans="2:22" ht="15">
      <c r="B12" s="219" t="s">
        <v>172</v>
      </c>
      <c r="C12" s="294"/>
      <c r="D12" s="189"/>
      <c r="E12" s="187"/>
      <c r="F12" s="211"/>
      <c r="G12" s="131"/>
      <c r="H12" s="135"/>
      <c r="I12" s="211"/>
      <c r="J12" s="131"/>
      <c r="K12" s="135"/>
      <c r="L12" s="133"/>
      <c r="M12" s="134"/>
      <c r="N12" s="137"/>
      <c r="O12" s="130"/>
      <c r="P12" s="131"/>
      <c r="Q12" s="192"/>
      <c r="R12" s="187"/>
      <c r="S12" s="188"/>
      <c r="T12" s="188"/>
      <c r="U12" s="166"/>
      <c r="V12" s="190"/>
    </row>
    <row r="13" spans="2:22" ht="15">
      <c r="B13" s="219" t="s">
        <v>173</v>
      </c>
      <c r="C13" s="294"/>
      <c r="D13" s="189"/>
      <c r="E13" s="187"/>
      <c r="F13" s="211"/>
      <c r="G13" s="131"/>
      <c r="H13" s="135"/>
      <c r="I13" s="211">
        <v>2703</v>
      </c>
      <c r="J13" s="131">
        <f>I13-U13</f>
        <v>-107</v>
      </c>
      <c r="K13" s="268">
        <f>+(J13/U13)*100</f>
        <v>-3.8078291814946619</v>
      </c>
      <c r="L13" s="133"/>
      <c r="M13" s="134"/>
      <c r="N13" s="137"/>
      <c r="O13" s="130"/>
      <c r="P13" s="131"/>
      <c r="Q13" s="192"/>
      <c r="R13" s="187"/>
      <c r="S13" s="188"/>
      <c r="T13" s="188"/>
      <c r="U13" s="166">
        <v>2810</v>
      </c>
      <c r="V13" s="190"/>
    </row>
    <row r="14" spans="2:22" ht="15.75" thickBot="1">
      <c r="B14" s="223" t="s">
        <v>174</v>
      </c>
      <c r="C14" s="295"/>
      <c r="D14" s="195"/>
      <c r="E14" s="196"/>
      <c r="F14" s="213"/>
      <c r="G14" s="151"/>
      <c r="H14" s="153"/>
      <c r="I14" s="213">
        <v>1801</v>
      </c>
      <c r="J14" s="151"/>
      <c r="K14" s="153"/>
      <c r="L14" s="154"/>
      <c r="M14" s="149"/>
      <c r="N14" s="152"/>
      <c r="O14" s="214"/>
      <c r="P14" s="151"/>
      <c r="Q14" s="198"/>
      <c r="R14" s="196"/>
      <c r="S14" s="199"/>
      <c r="T14" s="199"/>
      <c r="U14" s="200"/>
      <c r="V14" s="201"/>
    </row>
    <row r="18" spans="2:15" ht="15">
      <c r="B18" s="2" t="s">
        <v>175</v>
      </c>
      <c r="C18" s="2"/>
      <c r="F18" s="14"/>
      <c r="G18" s="25"/>
      <c r="H18" s="25"/>
      <c r="I18" s="14"/>
      <c r="J18" s="25"/>
      <c r="K18" s="25"/>
      <c r="L18" s="25"/>
      <c r="M18" s="25"/>
      <c r="N18" s="25"/>
      <c r="O18" s="14"/>
    </row>
    <row r="19" spans="2:15">
      <c r="F19" s="25"/>
      <c r="G19" s="25"/>
      <c r="H19" s="25"/>
      <c r="I19" s="38"/>
      <c r="J19" s="25"/>
      <c r="K19" s="25"/>
      <c r="L19" s="25"/>
      <c r="M19" s="25"/>
      <c r="N19" s="25"/>
      <c r="O19" s="25"/>
    </row>
    <row r="20" spans="2:15" ht="38.25">
      <c r="B20" s="156" t="s">
        <v>217</v>
      </c>
      <c r="F20" s="25"/>
      <c r="G20" s="25"/>
      <c r="H20" s="25"/>
      <c r="I20" s="38"/>
      <c r="J20" s="25"/>
      <c r="K20" s="25"/>
      <c r="L20" s="25"/>
      <c r="M20" s="25"/>
      <c r="N20" s="25"/>
      <c r="O20" s="25"/>
    </row>
    <row r="21" spans="2:15">
      <c r="F21" s="25"/>
      <c r="G21" s="25"/>
      <c r="H21" s="25"/>
      <c r="I21" s="38"/>
      <c r="J21" s="25"/>
      <c r="K21" s="25"/>
      <c r="L21" s="25"/>
      <c r="M21" s="25"/>
      <c r="N21" s="25"/>
      <c r="O21" s="25"/>
    </row>
    <row r="22" spans="2:15">
      <c r="B22" s="76"/>
      <c r="F22" s="25"/>
      <c r="G22" s="25"/>
      <c r="H22" s="25"/>
      <c r="I22" s="38"/>
      <c r="J22" s="25"/>
      <c r="K22" s="25"/>
      <c r="L22" s="25"/>
      <c r="M22" s="25"/>
      <c r="N22" s="25"/>
      <c r="O22" s="25"/>
    </row>
    <row r="23" spans="2:15">
      <c r="B23" s="76"/>
      <c r="F23" s="25"/>
      <c r="G23" s="25"/>
      <c r="H23" s="25"/>
      <c r="I23" s="38"/>
      <c r="J23" s="25"/>
      <c r="K23" s="25"/>
      <c r="L23" s="25"/>
      <c r="M23" s="25"/>
      <c r="N23" s="25"/>
      <c r="O23" s="25"/>
    </row>
    <row r="24" spans="2:15">
      <c r="F24" s="25"/>
      <c r="G24" s="25"/>
      <c r="H24" s="25"/>
      <c r="I24" s="38"/>
      <c r="J24" s="25"/>
      <c r="K24" s="25"/>
      <c r="L24" s="25"/>
      <c r="M24" s="25"/>
      <c r="N24" s="25"/>
      <c r="O24" s="25"/>
    </row>
    <row r="25" spans="2:15">
      <c r="F25" s="25"/>
      <c r="G25" s="25"/>
      <c r="H25" s="25"/>
      <c r="I25" s="25"/>
      <c r="J25" s="25"/>
      <c r="K25" s="25"/>
      <c r="L25" s="25"/>
      <c r="M25" s="25"/>
      <c r="N25" s="25"/>
      <c r="O25" s="25"/>
    </row>
    <row r="26" spans="2:15">
      <c r="F26" s="25"/>
      <c r="G26" s="25"/>
      <c r="H26" s="25"/>
      <c r="I26" s="25"/>
      <c r="J26" s="25"/>
      <c r="K26" s="25"/>
      <c r="L26" s="25"/>
      <c r="M26" s="25"/>
      <c r="N26" s="25"/>
      <c r="O26" s="25"/>
    </row>
    <row r="27" spans="2:15">
      <c r="F27" s="25"/>
      <c r="G27" s="25"/>
      <c r="H27" s="25"/>
      <c r="I27" s="25"/>
      <c r="J27" s="25"/>
      <c r="K27" s="25"/>
      <c r="L27" s="25"/>
      <c r="M27" s="25"/>
      <c r="N27" s="25"/>
      <c r="O27" s="25"/>
    </row>
    <row r="28" spans="2:15">
      <c r="F28" s="25"/>
      <c r="G28" s="25"/>
      <c r="H28" s="25"/>
      <c r="I28" s="25"/>
      <c r="J28" s="25"/>
      <c r="K28" s="25"/>
      <c r="L28" s="25"/>
      <c r="M28" s="25"/>
      <c r="N28" s="25"/>
      <c r="O28" s="25"/>
    </row>
    <row r="29" spans="2:15">
      <c r="F29" s="38"/>
      <c r="G29" s="25"/>
      <c r="H29" s="25"/>
      <c r="I29" s="38"/>
      <c r="J29" s="25"/>
      <c r="K29" s="25"/>
      <c r="L29" s="25"/>
      <c r="M29" s="25"/>
      <c r="N29" s="25"/>
      <c r="O29" s="38"/>
    </row>
  </sheetData>
  <mergeCells count="6">
    <mergeCell ref="U8:V8"/>
    <mergeCell ref="F8:H8"/>
    <mergeCell ref="I8:K8"/>
    <mergeCell ref="L8:N8"/>
    <mergeCell ref="O8:Q8"/>
    <mergeCell ref="R8:T8"/>
  </mergeCells>
  <pageMargins left="0.70000000000000007" right="0.70000000000000007" top="0.75" bottom="0.75" header="0.30000000000000004" footer="0.3000000000000000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V22"/>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289" t="s">
        <v>167</v>
      </c>
      <c r="D9" s="290" t="s">
        <v>168</v>
      </c>
      <c r="E9" s="291" t="s">
        <v>169</v>
      </c>
      <c r="F9" s="180" t="s">
        <v>167</v>
      </c>
      <c r="G9" s="179" t="s">
        <v>168</v>
      </c>
      <c r="H9" s="296" t="s">
        <v>169</v>
      </c>
      <c r="I9" s="176" t="s">
        <v>167</v>
      </c>
      <c r="J9" s="174" t="s">
        <v>168</v>
      </c>
      <c r="K9" s="173" t="s">
        <v>169</v>
      </c>
      <c r="L9" s="177" t="s">
        <v>167</v>
      </c>
      <c r="M9" s="178" t="s">
        <v>168</v>
      </c>
      <c r="N9" s="178" t="s">
        <v>169</v>
      </c>
      <c r="O9" s="176" t="s">
        <v>167</v>
      </c>
      <c r="P9" s="174" t="s">
        <v>168</v>
      </c>
      <c r="Q9" s="173" t="s">
        <v>169</v>
      </c>
      <c r="R9" s="177" t="s">
        <v>167</v>
      </c>
      <c r="S9" s="178" t="s">
        <v>168</v>
      </c>
      <c r="T9" s="178" t="s">
        <v>169</v>
      </c>
      <c r="U9" s="181"/>
      <c r="V9" s="182"/>
    </row>
    <row r="10" spans="2:22" ht="15">
      <c r="B10" s="219" t="s">
        <v>170</v>
      </c>
      <c r="C10" s="249"/>
      <c r="D10" s="233"/>
      <c r="E10" s="292"/>
      <c r="F10" s="166"/>
      <c r="G10" s="189"/>
      <c r="H10" s="187"/>
      <c r="I10" s="297">
        <v>15.84</v>
      </c>
      <c r="J10" s="126">
        <f>+I10-U10</f>
        <v>0.31680000000000064</v>
      </c>
      <c r="K10" s="209">
        <f>+(J10/U10)*100</f>
        <v>2.0408163265306167</v>
      </c>
      <c r="L10" s="135"/>
      <c r="M10" s="134"/>
      <c r="N10" s="134"/>
      <c r="O10" s="284"/>
      <c r="P10" s="298"/>
      <c r="Q10" s="299"/>
      <c r="R10" s="135"/>
      <c r="S10" s="188"/>
      <c r="T10" s="188"/>
      <c r="U10" s="136">
        <f>I10*0.98</f>
        <v>15.523199999999999</v>
      </c>
      <c r="V10" s="190"/>
    </row>
    <row r="11" spans="2:22" ht="15">
      <c r="B11" s="219" t="s">
        <v>171</v>
      </c>
      <c r="C11" s="294"/>
      <c r="D11" s="189"/>
      <c r="E11" s="187"/>
      <c r="F11" s="166"/>
      <c r="G11" s="189"/>
      <c r="H11" s="187"/>
      <c r="I11" s="300">
        <v>870</v>
      </c>
      <c r="J11" s="131"/>
      <c r="K11" s="167"/>
      <c r="L11" s="135"/>
      <c r="M11" s="134"/>
      <c r="N11" s="134"/>
      <c r="O11" s="133"/>
      <c r="P11" s="131"/>
      <c r="Q11" s="167"/>
      <c r="R11" s="135"/>
      <c r="S11" s="188"/>
      <c r="T11" s="188"/>
      <c r="U11" s="166"/>
      <c r="V11" s="190"/>
    </row>
    <row r="12" spans="2:22" ht="15">
      <c r="B12" s="219" t="s">
        <v>172</v>
      </c>
      <c r="C12" s="294"/>
      <c r="D12" s="189"/>
      <c r="E12" s="187"/>
      <c r="F12" s="166"/>
      <c r="G12" s="189"/>
      <c r="H12" s="187"/>
      <c r="I12" s="300">
        <v>2065</v>
      </c>
      <c r="J12" s="131"/>
      <c r="K12" s="167"/>
      <c r="L12" s="135"/>
      <c r="M12" s="134"/>
      <c r="N12" s="134"/>
      <c r="O12" s="133"/>
      <c r="P12" s="131"/>
      <c r="Q12" s="167"/>
      <c r="R12" s="135"/>
      <c r="S12" s="188"/>
      <c r="T12" s="188"/>
      <c r="U12" s="166"/>
      <c r="V12" s="190"/>
    </row>
    <row r="13" spans="2:22" ht="15">
      <c r="B13" s="219" t="s">
        <v>173</v>
      </c>
      <c r="C13" s="294"/>
      <c r="D13" s="189"/>
      <c r="E13" s="187"/>
      <c r="F13" s="166"/>
      <c r="G13" s="189"/>
      <c r="H13" s="187"/>
      <c r="I13" s="300">
        <v>2778</v>
      </c>
      <c r="J13" s="131">
        <f>I13-U13</f>
        <v>-60</v>
      </c>
      <c r="K13" s="269">
        <f>+(J13/U13)*100</f>
        <v>-2.1141649048625792</v>
      </c>
      <c r="L13" s="135"/>
      <c r="M13" s="134"/>
      <c r="N13" s="134"/>
      <c r="O13" s="133"/>
      <c r="P13" s="131"/>
      <c r="Q13" s="167"/>
      <c r="R13" s="135"/>
      <c r="S13" s="188"/>
      <c r="T13" s="188"/>
      <c r="U13" s="166">
        <v>2838</v>
      </c>
      <c r="V13" s="190"/>
    </row>
    <row r="14" spans="2:22" ht="15.75" thickBot="1">
      <c r="B14" s="223" t="s">
        <v>174</v>
      </c>
      <c r="C14" s="295"/>
      <c r="D14" s="195"/>
      <c r="E14" s="196"/>
      <c r="F14" s="200"/>
      <c r="G14" s="195"/>
      <c r="H14" s="196"/>
      <c r="I14" s="301">
        <v>963</v>
      </c>
      <c r="J14" s="151">
        <f>I14-U14</f>
        <v>23</v>
      </c>
      <c r="K14" s="264">
        <f>+(J14/U14)*100</f>
        <v>2.4468085106382977</v>
      </c>
      <c r="L14" s="153"/>
      <c r="M14" s="149"/>
      <c r="N14" s="149"/>
      <c r="O14" s="301">
        <v>1012</v>
      </c>
      <c r="P14" s="151">
        <f>O14-U14</f>
        <v>72</v>
      </c>
      <c r="Q14" s="170"/>
      <c r="R14" s="153"/>
      <c r="S14" s="199"/>
      <c r="T14" s="199"/>
      <c r="U14" s="200">
        <v>940</v>
      </c>
      <c r="V14" s="201"/>
    </row>
    <row r="18" spans="2:21" ht="15">
      <c r="B18" s="2" t="s">
        <v>175</v>
      </c>
      <c r="C18" s="2"/>
    </row>
    <row r="19" spans="2:21">
      <c r="U19" s="155"/>
    </row>
    <row r="20" spans="2:21" ht="38.25">
      <c r="B20" s="156" t="s">
        <v>217</v>
      </c>
    </row>
    <row r="21" spans="2:21">
      <c r="B21" s="288"/>
    </row>
    <row r="22" spans="2:21" ht="51">
      <c r="B22" s="237" t="s">
        <v>98</v>
      </c>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AB24"/>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23" width="10.625" customWidth="1"/>
    <col min="24" max="24" width="6.25" customWidth="1"/>
    <col min="25" max="25" width="6.875" customWidth="1"/>
    <col min="26" max="26" width="6.75" customWidth="1"/>
    <col min="27" max="27" width="7.625" customWidth="1"/>
    <col min="28" max="1023" width="10.625" customWidth="1"/>
    <col min="1024" max="1024" width="9" customWidth="1"/>
    <col min="1025" max="1025" width="11.25" customWidth="1"/>
  </cols>
  <sheetData>
    <row r="3" spans="2:22" ht="15">
      <c r="B3" s="2" t="s">
        <v>159</v>
      </c>
      <c r="C3" s="2" t="s">
        <v>31</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80" t="s">
        <v>167</v>
      </c>
      <c r="G6" s="179" t="s">
        <v>168</v>
      </c>
      <c r="H6" s="296" t="s">
        <v>169</v>
      </c>
      <c r="I6" s="176" t="s">
        <v>167</v>
      </c>
      <c r="J6" s="174" t="s">
        <v>168</v>
      </c>
      <c r="K6" s="173" t="s">
        <v>169</v>
      </c>
      <c r="L6" s="177" t="s">
        <v>167</v>
      </c>
      <c r="M6" s="178" t="s">
        <v>168</v>
      </c>
      <c r="N6" s="178" t="s">
        <v>169</v>
      </c>
      <c r="O6" s="176" t="s">
        <v>167</v>
      </c>
      <c r="P6" s="174" t="s">
        <v>168</v>
      </c>
      <c r="Q6" s="173" t="s">
        <v>169</v>
      </c>
      <c r="R6" s="176" t="s">
        <v>167</v>
      </c>
      <c r="S6" s="230" t="s">
        <v>168</v>
      </c>
      <c r="T6" s="230" t="s">
        <v>169</v>
      </c>
      <c r="U6" s="181"/>
      <c r="V6" s="182"/>
    </row>
    <row r="7" spans="2:22" ht="15">
      <c r="B7" s="124" t="s">
        <v>170</v>
      </c>
      <c r="C7" s="297">
        <v>9.4499999999999993</v>
      </c>
      <c r="D7" s="126">
        <f>+C7-U7</f>
        <v>0.27720000000000056</v>
      </c>
      <c r="E7" s="209">
        <f>+(D7/U7)*100</f>
        <v>3.0219780219780286</v>
      </c>
      <c r="F7" s="135"/>
      <c r="G7" s="131"/>
      <c r="H7" s="135"/>
      <c r="I7" s="297">
        <v>9.27</v>
      </c>
      <c r="J7" s="126">
        <f>+I7-U7</f>
        <v>9.7200000000000841E-2</v>
      </c>
      <c r="K7" s="209">
        <f>+(J7/U7)*100</f>
        <v>1.0596546310832118</v>
      </c>
      <c r="L7" s="135"/>
      <c r="M7" s="134"/>
      <c r="N7" s="134"/>
      <c r="O7" s="297">
        <v>9.64</v>
      </c>
      <c r="P7" s="126">
        <f>+O7-U7</f>
        <v>0.46720000000000184</v>
      </c>
      <c r="Q7" s="208">
        <f>+(P7/U7)*100</f>
        <v>5.0933193790336855</v>
      </c>
      <c r="R7" s="297">
        <v>9.64</v>
      </c>
      <c r="S7" s="126">
        <f>+R7-U7</f>
        <v>0.46720000000000184</v>
      </c>
      <c r="T7" s="209">
        <f>+(S7/U7)*100</f>
        <v>5.0933193790336855</v>
      </c>
      <c r="U7" s="136">
        <f>AVERAGE(C7,I7)*0.98</f>
        <v>9.1727999999999987</v>
      </c>
      <c r="V7" s="137"/>
    </row>
    <row r="8" spans="2:22" ht="15">
      <c r="B8" s="124" t="s">
        <v>171</v>
      </c>
      <c r="C8" s="300">
        <v>819</v>
      </c>
      <c r="D8" s="142">
        <f>C8-$O8</f>
        <v>-11</v>
      </c>
      <c r="E8" s="167"/>
      <c r="F8" s="135"/>
      <c r="G8" s="131"/>
      <c r="H8" s="135"/>
      <c r="I8" s="300">
        <v>810</v>
      </c>
      <c r="J8" s="142">
        <f>I8-$O8</f>
        <v>-20</v>
      </c>
      <c r="K8" s="167"/>
      <c r="L8" s="135"/>
      <c r="M8" s="134"/>
      <c r="N8" s="134"/>
      <c r="O8" s="300">
        <v>830</v>
      </c>
      <c r="P8" s="142"/>
      <c r="Q8" s="135"/>
      <c r="R8" s="300">
        <v>879</v>
      </c>
      <c r="S8" s="142">
        <f>R8-$O8</f>
        <v>49</v>
      </c>
      <c r="T8" s="137"/>
      <c r="U8" s="135"/>
      <c r="V8" s="137"/>
    </row>
    <row r="9" spans="2:22" ht="15">
      <c r="B9" s="124" t="s">
        <v>172</v>
      </c>
      <c r="C9" s="300">
        <v>6</v>
      </c>
      <c r="D9" s="142">
        <f>C9-$O9</f>
        <v>-26</v>
      </c>
      <c r="E9" s="167"/>
      <c r="F9" s="135"/>
      <c r="G9" s="131"/>
      <c r="H9" s="135"/>
      <c r="I9" s="300">
        <v>8</v>
      </c>
      <c r="J9" s="142">
        <f>I9-$O9</f>
        <v>-24</v>
      </c>
      <c r="K9" s="167"/>
      <c r="L9" s="135"/>
      <c r="M9" s="134"/>
      <c r="N9" s="134"/>
      <c r="O9" s="300">
        <v>32</v>
      </c>
      <c r="P9" s="142"/>
      <c r="Q9" s="212"/>
      <c r="R9" s="300">
        <v>64</v>
      </c>
      <c r="S9" s="142">
        <f>R9-$O9</f>
        <v>32</v>
      </c>
      <c r="T9" s="271"/>
      <c r="U9" s="135"/>
      <c r="V9" s="137"/>
    </row>
    <row r="10" spans="2:22" ht="15">
      <c r="B10" s="124" t="s">
        <v>173</v>
      </c>
      <c r="C10" s="300">
        <v>2001</v>
      </c>
      <c r="D10" s="131">
        <f>C10-U10</f>
        <v>47</v>
      </c>
      <c r="E10" s="269">
        <f>+(D10/U10)*100</f>
        <v>2.4053224155578303</v>
      </c>
      <c r="F10" s="135"/>
      <c r="G10" s="131"/>
      <c r="H10" s="135"/>
      <c r="I10" s="300">
        <v>1898</v>
      </c>
      <c r="J10" s="131">
        <f>I10-U10</f>
        <v>-56</v>
      </c>
      <c r="K10" s="269">
        <f>+(J10/U10)*100</f>
        <v>-2.8659160696008188</v>
      </c>
      <c r="L10" s="135"/>
      <c r="M10" s="134"/>
      <c r="N10" s="134"/>
      <c r="O10" s="300">
        <v>1949</v>
      </c>
      <c r="P10" s="131">
        <f>O10-U10</f>
        <v>-5</v>
      </c>
      <c r="Q10" s="261">
        <f>+(P10/U10)*100</f>
        <v>-0.25588536335721601</v>
      </c>
      <c r="R10" s="300">
        <v>2000</v>
      </c>
      <c r="S10" s="131">
        <f>R10-U10</f>
        <v>46</v>
      </c>
      <c r="T10" s="262">
        <f>+(S10/U10)*100</f>
        <v>2.3541453428863868</v>
      </c>
      <c r="U10" s="135">
        <v>1954</v>
      </c>
      <c r="V10" s="137"/>
    </row>
    <row r="11" spans="2:22" ht="15.75" thickBot="1">
      <c r="B11" s="146" t="s">
        <v>174</v>
      </c>
      <c r="C11" s="301">
        <v>1184</v>
      </c>
      <c r="D11" s="151">
        <f>C11-U11</f>
        <v>14</v>
      </c>
      <c r="E11" s="264">
        <f>+(D11/U11)*100</f>
        <v>1.1965811965811968</v>
      </c>
      <c r="F11" s="153"/>
      <c r="G11" s="151"/>
      <c r="H11" s="153"/>
      <c r="I11" s="301">
        <v>1091</v>
      </c>
      <c r="J11" s="151">
        <f>I11-U11</f>
        <v>-79</v>
      </c>
      <c r="K11" s="264">
        <f>+(J11/U11)*100</f>
        <v>-6.7521367521367521</v>
      </c>
      <c r="L11" s="153"/>
      <c r="M11" s="149"/>
      <c r="N11" s="149"/>
      <c r="O11" s="301">
        <v>1150</v>
      </c>
      <c r="P11" s="151">
        <f>O11-U11</f>
        <v>-20</v>
      </c>
      <c r="Q11" s="263">
        <f>+(P11/U11)*100</f>
        <v>-1.7094017094017095</v>
      </c>
      <c r="R11" s="301">
        <v>1146</v>
      </c>
      <c r="S11" s="151">
        <f>R11-U11</f>
        <v>-24</v>
      </c>
      <c r="T11" s="264">
        <f>+(S11/U11)*100</f>
        <v>-2.0512820512820511</v>
      </c>
      <c r="U11" s="153">
        <v>1170</v>
      </c>
      <c r="V11" s="152"/>
    </row>
    <row r="15" spans="2:22" ht="15">
      <c r="B15" s="2" t="s">
        <v>175</v>
      </c>
      <c r="C15" s="2"/>
    </row>
    <row r="16" spans="2:22">
      <c r="U16" s="155"/>
    </row>
    <row r="17" spans="2:28" ht="51">
      <c r="B17" s="156" t="s">
        <v>177</v>
      </c>
      <c r="C17" s="74"/>
      <c r="D17" s="74" t="s">
        <v>181</v>
      </c>
      <c r="E17" s="74" t="s">
        <v>183</v>
      </c>
      <c r="F17" s="74" t="s">
        <v>5</v>
      </c>
      <c r="G17" s="74" t="s">
        <v>218</v>
      </c>
    </row>
    <row r="18" spans="2:28">
      <c r="B18" s="288"/>
      <c r="C18" s="74" t="s">
        <v>184</v>
      </c>
      <c r="D18" s="74">
        <v>819</v>
      </c>
      <c r="E18" s="74">
        <v>810</v>
      </c>
      <c r="F18" s="74">
        <v>830</v>
      </c>
      <c r="G18" s="74">
        <v>879</v>
      </c>
      <c r="K18" s="74"/>
      <c r="L18" s="74" t="s">
        <v>181</v>
      </c>
      <c r="M18" s="74" t="s">
        <v>183</v>
      </c>
      <c r="N18" s="74" t="s">
        <v>5</v>
      </c>
      <c r="O18" s="74" t="s">
        <v>218</v>
      </c>
      <c r="P18" s="74" t="s">
        <v>188</v>
      </c>
      <c r="W18" s="74"/>
      <c r="X18" s="74" t="s">
        <v>181</v>
      </c>
      <c r="Y18" s="74" t="s">
        <v>183</v>
      </c>
      <c r="Z18" s="74" t="s">
        <v>5</v>
      </c>
      <c r="AA18" s="74" t="s">
        <v>218</v>
      </c>
      <c r="AB18" s="74" t="s">
        <v>188</v>
      </c>
    </row>
    <row r="19" spans="2:28" ht="51">
      <c r="B19" s="237" t="s">
        <v>99</v>
      </c>
      <c r="C19" s="74" t="s">
        <v>185</v>
      </c>
      <c r="D19" s="74">
        <v>6</v>
      </c>
      <c r="E19" s="74">
        <v>8</v>
      </c>
      <c r="F19" s="74">
        <v>32</v>
      </c>
      <c r="G19" s="74">
        <v>64</v>
      </c>
      <c r="K19" s="74" t="s">
        <v>186</v>
      </c>
      <c r="L19" s="74">
        <v>2001</v>
      </c>
      <c r="M19" s="74">
        <v>1898</v>
      </c>
      <c r="N19" s="74">
        <v>1946</v>
      </c>
      <c r="O19" s="74">
        <v>2000</v>
      </c>
      <c r="P19" s="74">
        <v>1954</v>
      </c>
      <c r="R19" s="203" t="s">
        <v>181</v>
      </c>
      <c r="S19" s="203" t="s">
        <v>183</v>
      </c>
      <c r="T19" s="203" t="s">
        <v>5</v>
      </c>
      <c r="U19" s="74" t="s">
        <v>218</v>
      </c>
      <c r="V19" s="74" t="s">
        <v>188</v>
      </c>
      <c r="W19" s="74" t="s">
        <v>219</v>
      </c>
      <c r="X19" s="74">
        <v>2.41</v>
      </c>
      <c r="Y19" s="74">
        <v>-2.87</v>
      </c>
      <c r="Z19" s="74">
        <v>-0.26</v>
      </c>
      <c r="AA19" s="74">
        <v>2.35</v>
      </c>
      <c r="AB19" s="74">
        <v>0</v>
      </c>
    </row>
    <row r="20" spans="2:28">
      <c r="K20" s="74" t="s">
        <v>187</v>
      </c>
      <c r="L20" s="74">
        <v>1184</v>
      </c>
      <c r="M20" s="74">
        <v>1091</v>
      </c>
      <c r="N20" s="74">
        <v>1150</v>
      </c>
      <c r="O20" s="74">
        <v>1146</v>
      </c>
      <c r="P20" s="74">
        <v>1170</v>
      </c>
      <c r="R20" s="203">
        <v>9.4499999999999993</v>
      </c>
      <c r="S20" s="203">
        <v>9.27</v>
      </c>
      <c r="T20" s="203">
        <v>9.64</v>
      </c>
      <c r="U20" s="74">
        <v>9.64</v>
      </c>
      <c r="V20" s="74">
        <v>9.17</v>
      </c>
      <c r="W20" s="74" t="s">
        <v>220</v>
      </c>
      <c r="X20" s="74">
        <v>1.2</v>
      </c>
      <c r="Y20" s="74">
        <v>-6.75</v>
      </c>
      <c r="Z20" s="74">
        <v>-1.71</v>
      </c>
      <c r="AA20" s="74">
        <v>-2.0499999999999998</v>
      </c>
      <c r="AB20" s="74">
        <v>0</v>
      </c>
    </row>
    <row r="21" spans="2:28" ht="38.25">
      <c r="B21" s="156" t="s">
        <v>215</v>
      </c>
    </row>
    <row r="22" spans="2:28">
      <c r="C22" s="74"/>
      <c r="D22" s="74"/>
      <c r="E22" s="74"/>
      <c r="F22" s="74"/>
    </row>
    <row r="23" spans="2:28" ht="38.25">
      <c r="B23" s="156" t="s">
        <v>221</v>
      </c>
      <c r="C23" s="74"/>
      <c r="D23" s="74"/>
      <c r="E23" s="74"/>
      <c r="F23" s="74"/>
    </row>
    <row r="24" spans="2:28">
      <c r="C24" s="74"/>
      <c r="D24" s="74"/>
      <c r="E24" s="74"/>
      <c r="F24" s="74"/>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V24"/>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30</v>
      </c>
    </row>
    <row r="7" spans="2:22" ht="15" thickBot="1"/>
    <row r="8" spans="2:22" s="109" customFormat="1" ht="16.5" thickBot="1">
      <c r="C8" s="110"/>
      <c r="D8" s="111" t="s">
        <v>160</v>
      </c>
      <c r="E8" s="112"/>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15" t="s">
        <v>168</v>
      </c>
      <c r="E9" s="116" t="s">
        <v>169</v>
      </c>
      <c r="F9" s="114" t="s">
        <v>167</v>
      </c>
      <c r="G9" s="115" t="s">
        <v>168</v>
      </c>
      <c r="H9" s="117" t="s">
        <v>169</v>
      </c>
      <c r="I9" s="118" t="s">
        <v>167</v>
      </c>
      <c r="J9" s="119" t="s">
        <v>168</v>
      </c>
      <c r="K9" s="118" t="s">
        <v>169</v>
      </c>
      <c r="L9" s="120" t="s">
        <v>167</v>
      </c>
      <c r="M9" s="121" t="s">
        <v>168</v>
      </c>
      <c r="N9" s="121" t="s">
        <v>169</v>
      </c>
      <c r="O9" s="120" t="s">
        <v>167</v>
      </c>
      <c r="P9" s="119" t="s">
        <v>168</v>
      </c>
      <c r="Q9" s="118" t="s">
        <v>169</v>
      </c>
      <c r="R9" s="120" t="s">
        <v>167</v>
      </c>
      <c r="S9" s="121" t="s">
        <v>168</v>
      </c>
      <c r="T9" s="121" t="s">
        <v>169</v>
      </c>
      <c r="U9" s="122"/>
      <c r="V9" s="123"/>
    </row>
    <row r="10" spans="2:22" ht="15">
      <c r="B10" s="124" t="s">
        <v>170</v>
      </c>
      <c r="C10" s="125">
        <v>11.67</v>
      </c>
      <c r="D10" s="126">
        <f>+C10-U10</f>
        <v>0.35590000000000011</v>
      </c>
      <c r="E10" s="127">
        <f>+(D10/U10)*100</f>
        <v>3.1456324409365313</v>
      </c>
      <c r="F10" s="128">
        <v>11.42</v>
      </c>
      <c r="G10" s="126">
        <f>+F10-U10</f>
        <v>0.10590000000000011</v>
      </c>
      <c r="H10" s="129">
        <f>+(G10/U10)*100</f>
        <v>0.93600021212469486</v>
      </c>
      <c r="I10" s="130"/>
      <c r="J10" s="131"/>
      <c r="K10" s="132"/>
      <c r="L10" s="133"/>
      <c r="M10" s="134"/>
      <c r="N10" s="134"/>
      <c r="O10" s="133"/>
      <c r="P10" s="131"/>
      <c r="Q10" s="135"/>
      <c r="R10" s="133"/>
      <c r="S10" s="134"/>
      <c r="T10" s="134"/>
      <c r="U10" s="136">
        <f>AVERAGE(C10,F10)*0.98</f>
        <v>11.3141</v>
      </c>
      <c r="V10" s="137"/>
    </row>
    <row r="11" spans="2:22" ht="15">
      <c r="B11" s="124" t="s">
        <v>171</v>
      </c>
      <c r="C11" s="138">
        <v>216</v>
      </c>
      <c r="D11" s="139"/>
      <c r="E11" s="140"/>
      <c r="F11" s="141">
        <v>274</v>
      </c>
      <c r="G11" s="142">
        <f>C11-F11</f>
        <v>-58</v>
      </c>
      <c r="H11" s="137"/>
      <c r="I11" s="135"/>
      <c r="J11" s="131"/>
      <c r="K11" s="135"/>
      <c r="L11" s="133"/>
      <c r="M11" s="134"/>
      <c r="N11" s="134"/>
      <c r="O11" s="133"/>
      <c r="P11" s="131"/>
      <c r="Q11" s="135"/>
      <c r="R11" s="133"/>
      <c r="S11" s="134"/>
      <c r="T11" s="134"/>
      <c r="U11" s="133"/>
      <c r="V11" s="137"/>
    </row>
    <row r="12" spans="2:22" ht="15">
      <c r="B12" s="124" t="s">
        <v>172</v>
      </c>
      <c r="C12" s="141">
        <v>70</v>
      </c>
      <c r="D12" s="142"/>
      <c r="E12" s="134"/>
      <c r="F12" s="141">
        <v>69</v>
      </c>
      <c r="G12" s="142">
        <f>C12-F12</f>
        <v>1</v>
      </c>
      <c r="H12" s="137"/>
      <c r="I12" s="135"/>
      <c r="J12" s="131"/>
      <c r="K12" s="135"/>
      <c r="L12" s="133"/>
      <c r="M12" s="134"/>
      <c r="N12" s="134"/>
      <c r="O12" s="133"/>
      <c r="P12" s="131"/>
      <c r="Q12" s="135"/>
      <c r="R12" s="133"/>
      <c r="S12" s="134"/>
      <c r="T12" s="134"/>
      <c r="U12" s="133"/>
      <c r="V12" s="137"/>
    </row>
    <row r="13" spans="2:22" ht="15">
      <c r="B13" s="124" t="s">
        <v>173</v>
      </c>
      <c r="C13" s="138">
        <v>282</v>
      </c>
      <c r="D13" s="143">
        <f>C13-U13</f>
        <v>5</v>
      </c>
      <c r="E13" s="144">
        <f>+(D13/U13)*100</f>
        <v>1.8050541516245486</v>
      </c>
      <c r="F13" s="141">
        <v>232</v>
      </c>
      <c r="G13" s="131">
        <f>F13-U13</f>
        <v>-45</v>
      </c>
      <c r="H13" s="145">
        <f>+(G13/U13)*100</f>
        <v>-16.245487364620939</v>
      </c>
      <c r="I13" s="135"/>
      <c r="J13" s="131"/>
      <c r="K13" s="135"/>
      <c r="L13" s="133"/>
      <c r="M13" s="134"/>
      <c r="N13" s="134"/>
      <c r="O13" s="133"/>
      <c r="P13" s="131"/>
      <c r="Q13" s="135"/>
      <c r="R13" s="133"/>
      <c r="S13" s="134"/>
      <c r="T13" s="134"/>
      <c r="U13" s="133">
        <v>277</v>
      </c>
      <c r="V13" s="137"/>
    </row>
    <row r="14" spans="2:22" ht="15.75" thickBot="1">
      <c r="B14" s="146" t="s">
        <v>174</v>
      </c>
      <c r="C14" s="147">
        <v>99</v>
      </c>
      <c r="D14" s="148"/>
      <c r="E14" s="149"/>
      <c r="F14" s="150">
        <v>-8</v>
      </c>
      <c r="G14" s="151"/>
      <c r="H14" s="152"/>
      <c r="I14" s="153"/>
      <c r="J14" s="151"/>
      <c r="K14" s="153"/>
      <c r="L14" s="154"/>
      <c r="M14" s="149"/>
      <c r="N14" s="149"/>
      <c r="O14" s="154"/>
      <c r="P14" s="151"/>
      <c r="Q14" s="153"/>
      <c r="R14" s="154"/>
      <c r="S14" s="149"/>
      <c r="T14" s="149"/>
      <c r="U14" s="154"/>
      <c r="V14" s="152"/>
    </row>
    <row r="18" spans="2:21" ht="15">
      <c r="B18" s="2" t="s">
        <v>175</v>
      </c>
      <c r="C18" s="2"/>
    </row>
    <row r="19" spans="2:21">
      <c r="U19" s="155"/>
    </row>
    <row r="20" spans="2:21" ht="38.25">
      <c r="B20" s="156" t="s">
        <v>176</v>
      </c>
    </row>
    <row r="22" spans="2:21" ht="51">
      <c r="B22" s="156" t="s">
        <v>177</v>
      </c>
    </row>
    <row r="24" spans="2:21" ht="102">
      <c r="B24" s="156" t="s">
        <v>178</v>
      </c>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V24"/>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32</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226" t="s">
        <v>167</v>
      </c>
      <c r="D9" s="281" t="s">
        <v>168</v>
      </c>
      <c r="E9" s="282" t="s">
        <v>169</v>
      </c>
      <c r="F9" s="158" t="s">
        <v>167</v>
      </c>
      <c r="G9" s="159" t="s">
        <v>168</v>
      </c>
      <c r="H9" s="160" t="s">
        <v>169</v>
      </c>
      <c r="I9" s="206" t="s">
        <v>167</v>
      </c>
      <c r="J9" s="159" t="s">
        <v>168</v>
      </c>
      <c r="K9" s="158" t="s">
        <v>169</v>
      </c>
      <c r="L9" s="206" t="s">
        <v>167</v>
      </c>
      <c r="M9" s="283" t="s">
        <v>168</v>
      </c>
      <c r="N9" s="283" t="s">
        <v>169</v>
      </c>
      <c r="O9" s="120" t="s">
        <v>167</v>
      </c>
      <c r="P9" s="119" t="s">
        <v>168</v>
      </c>
      <c r="Q9" s="118" t="s">
        <v>169</v>
      </c>
      <c r="R9" s="120" t="s">
        <v>167</v>
      </c>
      <c r="S9" s="121" t="s">
        <v>168</v>
      </c>
      <c r="T9" s="121" t="s">
        <v>169</v>
      </c>
      <c r="U9" s="122"/>
      <c r="V9" s="123"/>
    </row>
    <row r="10" spans="2:22" ht="15">
      <c r="B10" s="219" t="s">
        <v>170</v>
      </c>
      <c r="C10" s="130"/>
      <c r="D10" s="143"/>
      <c r="E10" s="268"/>
      <c r="F10" s="297">
        <v>35.17</v>
      </c>
      <c r="G10" s="126">
        <f>+F10-U10</f>
        <v>0.39470000000000027</v>
      </c>
      <c r="H10" s="208">
        <f>+(G10/U10)*100</f>
        <v>1.1350009920834623</v>
      </c>
      <c r="I10" s="297">
        <v>35.799999999999997</v>
      </c>
      <c r="J10" s="126">
        <f>+I10-U10</f>
        <v>1.0246999999999957</v>
      </c>
      <c r="K10" s="208">
        <f>+(J10/U10)*100</f>
        <v>2.9466316609777508</v>
      </c>
      <c r="L10" s="297">
        <v>34.6</v>
      </c>
      <c r="M10" s="126">
        <f>+L10-U10</f>
        <v>-0.17530000000000001</v>
      </c>
      <c r="N10" s="209">
        <f>+(M10/U10)*100</f>
        <v>-0.50409342263043022</v>
      </c>
      <c r="O10" s="135"/>
      <c r="P10" s="131"/>
      <c r="Q10" s="135"/>
      <c r="R10" s="133"/>
      <c r="S10" s="134"/>
      <c r="T10" s="134"/>
      <c r="U10" s="136">
        <f>AVERAGE(F10,I10)*0.98</f>
        <v>34.775300000000001</v>
      </c>
      <c r="V10" s="137"/>
    </row>
    <row r="11" spans="2:22" ht="15">
      <c r="B11" s="219" t="s">
        <v>171</v>
      </c>
      <c r="C11" s="286"/>
      <c r="D11" s="131"/>
      <c r="E11" s="135"/>
      <c r="F11" s="300">
        <v>511</v>
      </c>
      <c r="G11" s="131"/>
      <c r="H11" s="135"/>
      <c r="I11" s="300">
        <v>470</v>
      </c>
      <c r="J11" s="131"/>
      <c r="K11" s="135"/>
      <c r="L11" s="300">
        <v>352</v>
      </c>
      <c r="M11" s="134"/>
      <c r="N11" s="137"/>
      <c r="O11" s="135"/>
      <c r="P11" s="131"/>
      <c r="Q11" s="135"/>
      <c r="R11" s="133"/>
      <c r="S11" s="134"/>
      <c r="T11" s="134"/>
      <c r="U11" s="133"/>
      <c r="V11" s="137"/>
    </row>
    <row r="12" spans="2:22" ht="15">
      <c r="B12" s="219" t="s">
        <v>172</v>
      </c>
      <c r="C12" s="286"/>
      <c r="D12" s="131"/>
      <c r="E12" s="135"/>
      <c r="F12" s="300">
        <v>509</v>
      </c>
      <c r="G12" s="131"/>
      <c r="H12" s="135"/>
      <c r="I12" s="300">
        <v>470</v>
      </c>
      <c r="J12" s="131"/>
      <c r="K12" s="135"/>
      <c r="L12" s="300"/>
      <c r="M12" s="134"/>
      <c r="N12" s="137"/>
      <c r="O12" s="135"/>
      <c r="P12" s="131"/>
      <c r="Q12" s="135"/>
      <c r="R12" s="133"/>
      <c r="S12" s="134"/>
      <c r="T12" s="134"/>
      <c r="U12" s="133"/>
      <c r="V12" s="137"/>
    </row>
    <row r="13" spans="2:22" ht="15.75" thickBot="1">
      <c r="B13" s="219" t="s">
        <v>173</v>
      </c>
      <c r="C13" s="286"/>
      <c r="D13" s="131"/>
      <c r="E13" s="135"/>
      <c r="F13" s="300">
        <v>1404</v>
      </c>
      <c r="G13" s="131"/>
      <c r="H13" s="135"/>
      <c r="I13" s="300">
        <v>1409</v>
      </c>
      <c r="J13" s="131"/>
      <c r="K13" s="135"/>
      <c r="L13" s="300">
        <v>1456</v>
      </c>
      <c r="M13" s="151"/>
      <c r="N13" s="137"/>
      <c r="O13" s="135"/>
      <c r="P13" s="131"/>
      <c r="Q13" s="135"/>
      <c r="R13" s="133"/>
      <c r="S13" s="134"/>
      <c r="T13" s="134"/>
      <c r="U13" s="133"/>
      <c r="V13" s="137"/>
    </row>
    <row r="14" spans="2:22" ht="15.75" thickBot="1">
      <c r="B14" s="223" t="s">
        <v>174</v>
      </c>
      <c r="C14" s="287"/>
      <c r="D14" s="151"/>
      <c r="E14" s="153"/>
      <c r="F14" s="301">
        <v>1146</v>
      </c>
      <c r="G14" s="151">
        <f>F14-U14</f>
        <v>-78</v>
      </c>
      <c r="H14" s="264">
        <f>+(G14/U14)*100</f>
        <v>-6.3725490196078427</v>
      </c>
      <c r="I14" s="301">
        <v>1137</v>
      </c>
      <c r="J14" s="151">
        <f>I14-U14</f>
        <v>-87</v>
      </c>
      <c r="K14" s="264">
        <f>+(J14/U14)*100</f>
        <v>-7.1078431372549016</v>
      </c>
      <c r="L14" s="301">
        <v>1198</v>
      </c>
      <c r="M14" s="151">
        <f>L14-U14</f>
        <v>-26</v>
      </c>
      <c r="N14" s="264">
        <f>+(M14/U14)*100</f>
        <v>-2.1241830065359477</v>
      </c>
      <c r="O14" s="153"/>
      <c r="P14" s="151"/>
      <c r="Q14" s="153"/>
      <c r="R14" s="154"/>
      <c r="S14" s="149"/>
      <c r="T14" s="149"/>
      <c r="U14" s="154">
        <v>1224</v>
      </c>
      <c r="V14" s="152"/>
    </row>
    <row r="18" spans="2:21" ht="15">
      <c r="B18" s="2" t="s">
        <v>175</v>
      </c>
      <c r="C18" s="2"/>
    </row>
    <row r="19" spans="2:21">
      <c r="U19" s="155"/>
    </row>
    <row r="20" spans="2:21" ht="51">
      <c r="B20" s="156" t="s">
        <v>177</v>
      </c>
      <c r="C20" s="74"/>
      <c r="D20" s="74" t="s">
        <v>182</v>
      </c>
      <c r="E20" s="74" t="s">
        <v>183</v>
      </c>
      <c r="F20" s="74" t="s">
        <v>190</v>
      </c>
    </row>
    <row r="21" spans="2:21">
      <c r="B21" s="288"/>
      <c r="C21" s="74" t="s">
        <v>184</v>
      </c>
      <c r="D21" s="74">
        <v>511</v>
      </c>
      <c r="E21" s="74">
        <v>470</v>
      </c>
      <c r="F21" s="74">
        <v>352</v>
      </c>
      <c r="K21" s="74"/>
      <c r="L21" s="74" t="s">
        <v>182</v>
      </c>
      <c r="M21" s="74" t="s">
        <v>183</v>
      </c>
      <c r="N21" s="74" t="s">
        <v>190</v>
      </c>
      <c r="O21" s="74" t="s">
        <v>188</v>
      </c>
    </row>
    <row r="22" spans="2:21" ht="38.25">
      <c r="B22" s="237" t="s">
        <v>100</v>
      </c>
      <c r="C22" s="74" t="s">
        <v>185</v>
      </c>
      <c r="D22" s="74">
        <v>509</v>
      </c>
      <c r="E22" s="74">
        <v>470</v>
      </c>
      <c r="F22" s="74"/>
      <c r="K22" s="74" t="s">
        <v>186</v>
      </c>
      <c r="L22" s="74">
        <v>1404</v>
      </c>
      <c r="M22" s="74">
        <v>1409</v>
      </c>
      <c r="N22" s="74">
        <v>352</v>
      </c>
      <c r="O22" s="74"/>
      <c r="R22" s="203" t="s">
        <v>181</v>
      </c>
      <c r="S22" s="203" t="s">
        <v>182</v>
      </c>
      <c r="T22" s="203" t="s">
        <v>190</v>
      </c>
      <c r="U22" s="74" t="s">
        <v>188</v>
      </c>
    </row>
    <row r="23" spans="2:21">
      <c r="K23" s="74" t="s">
        <v>187</v>
      </c>
      <c r="L23" s="74">
        <v>1146</v>
      </c>
      <c r="M23" s="74">
        <v>1137</v>
      </c>
      <c r="N23" s="74"/>
      <c r="O23" s="74"/>
      <c r="R23" s="203">
        <v>35.17</v>
      </c>
      <c r="S23" s="203">
        <v>35.799999999999997</v>
      </c>
      <c r="T23" s="203">
        <v>34.6</v>
      </c>
      <c r="U23" s="74">
        <v>34.78</v>
      </c>
    </row>
    <row r="24" spans="2:21" ht="38.25">
      <c r="B24" s="156" t="s">
        <v>222</v>
      </c>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3:V22"/>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223</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241" t="s">
        <v>167</v>
      </c>
      <c r="D9" s="242" t="s">
        <v>168</v>
      </c>
      <c r="E9" s="243" t="s">
        <v>169</v>
      </c>
      <c r="F9" s="180" t="s">
        <v>167</v>
      </c>
      <c r="G9" s="179" t="s">
        <v>168</v>
      </c>
      <c r="H9" s="296" t="s">
        <v>169</v>
      </c>
      <c r="I9" s="176" t="s">
        <v>167</v>
      </c>
      <c r="J9" s="174" t="s">
        <v>168</v>
      </c>
      <c r="K9" s="173" t="s">
        <v>169</v>
      </c>
      <c r="L9" s="177" t="s">
        <v>167</v>
      </c>
      <c r="M9" s="178" t="s">
        <v>168</v>
      </c>
      <c r="N9" s="178" t="s">
        <v>169</v>
      </c>
      <c r="O9" s="177" t="s">
        <v>167</v>
      </c>
      <c r="P9" s="179" t="s">
        <v>168</v>
      </c>
      <c r="Q9" s="180" t="s">
        <v>169</v>
      </c>
      <c r="R9" s="177" t="s">
        <v>167</v>
      </c>
      <c r="S9" s="178" t="s">
        <v>168</v>
      </c>
      <c r="T9" s="178" t="s">
        <v>169</v>
      </c>
      <c r="U9" s="181"/>
      <c r="V9" s="182"/>
    </row>
    <row r="10" spans="2:22" ht="15">
      <c r="B10" s="124" t="s">
        <v>170</v>
      </c>
      <c r="C10" s="297">
        <v>11.19</v>
      </c>
      <c r="D10" s="126">
        <f>+C10-U10</f>
        <v>6.7000000000000171E-2</v>
      </c>
      <c r="E10" s="209">
        <f>+(D10/U10)*100</f>
        <v>0.60235547963679015</v>
      </c>
      <c r="F10" s="135"/>
      <c r="G10" s="131"/>
      <c r="H10" s="135"/>
      <c r="I10" s="297">
        <v>11.51</v>
      </c>
      <c r="J10" s="126">
        <f>+I10-U10</f>
        <v>0.38700000000000045</v>
      </c>
      <c r="K10" s="209">
        <f>+(J10/U10)*100</f>
        <v>3.4792771734244403</v>
      </c>
      <c r="L10" s="135"/>
      <c r="M10" s="134"/>
      <c r="N10" s="134"/>
      <c r="O10" s="133"/>
      <c r="P10" s="131"/>
      <c r="Q10" s="135"/>
      <c r="R10" s="133"/>
      <c r="S10" s="134"/>
      <c r="T10" s="134"/>
      <c r="U10" s="136">
        <f>AVERAGE(C10,I10)*0.98</f>
        <v>11.122999999999999</v>
      </c>
      <c r="V10" s="137"/>
    </row>
    <row r="11" spans="2:22" ht="15">
      <c r="B11" s="124" t="s">
        <v>171</v>
      </c>
      <c r="C11" s="300">
        <v>58</v>
      </c>
      <c r="D11" s="131"/>
      <c r="E11" s="167"/>
      <c r="F11" s="135"/>
      <c r="G11" s="131"/>
      <c r="H11" s="135"/>
      <c r="I11" s="300">
        <v>146</v>
      </c>
      <c r="J11" s="142">
        <f>$C11-I11</f>
        <v>-88</v>
      </c>
      <c r="K11" s="167"/>
      <c r="L11" s="135"/>
      <c r="M11" s="134"/>
      <c r="N11" s="134"/>
      <c r="O11" s="133"/>
      <c r="P11" s="131"/>
      <c r="Q11" s="135"/>
      <c r="R11" s="133"/>
      <c r="S11" s="134"/>
      <c r="T11" s="134"/>
      <c r="U11" s="133"/>
      <c r="V11" s="137"/>
    </row>
    <row r="12" spans="2:22" ht="15">
      <c r="B12" s="124" t="s">
        <v>172</v>
      </c>
      <c r="C12" s="300">
        <v>90</v>
      </c>
      <c r="D12" s="131"/>
      <c r="E12" s="167"/>
      <c r="F12" s="135"/>
      <c r="G12" s="131"/>
      <c r="H12" s="135"/>
      <c r="I12" s="300">
        <v>146</v>
      </c>
      <c r="J12" s="258">
        <f>$C12-I12</f>
        <v>-56</v>
      </c>
      <c r="K12" s="167"/>
      <c r="L12" s="135"/>
      <c r="M12" s="134"/>
      <c r="N12" s="134"/>
      <c r="O12" s="133"/>
      <c r="P12" s="131"/>
      <c r="Q12" s="135"/>
      <c r="R12" s="133"/>
      <c r="S12" s="134"/>
      <c r="T12" s="134"/>
      <c r="U12" s="133"/>
      <c r="V12" s="137"/>
    </row>
    <row r="13" spans="2:22" ht="15">
      <c r="B13" s="124" t="s">
        <v>173</v>
      </c>
      <c r="C13" s="300">
        <v>250</v>
      </c>
      <c r="D13" s="131"/>
      <c r="E13" s="167"/>
      <c r="F13" s="135"/>
      <c r="G13" s="131"/>
      <c r="H13" s="135"/>
      <c r="I13" s="300">
        <v>186</v>
      </c>
      <c r="J13" s="131">
        <f>I13-C13</f>
        <v>-64</v>
      </c>
      <c r="K13" s="167"/>
      <c r="L13" s="135"/>
      <c r="M13" s="134"/>
      <c r="N13" s="134"/>
      <c r="O13" s="133"/>
      <c r="P13" s="131"/>
      <c r="Q13" s="135"/>
      <c r="R13" s="133"/>
      <c r="S13" s="134"/>
      <c r="T13" s="134"/>
      <c r="U13" s="133"/>
      <c r="V13" s="137"/>
    </row>
    <row r="14" spans="2:22" ht="15.75" thickBot="1">
      <c r="B14" s="146" t="s">
        <v>174</v>
      </c>
      <c r="C14" s="301">
        <v>159</v>
      </c>
      <c r="D14" s="151"/>
      <c r="E14" s="170"/>
      <c r="F14" s="153"/>
      <c r="G14" s="151"/>
      <c r="H14" s="153"/>
      <c r="I14" s="301">
        <v>95</v>
      </c>
      <c r="J14" s="151">
        <f>I14-C14</f>
        <v>-64</v>
      </c>
      <c r="K14" s="170"/>
      <c r="L14" s="153"/>
      <c r="M14" s="149"/>
      <c r="N14" s="149"/>
      <c r="O14" s="154"/>
      <c r="P14" s="151"/>
      <c r="Q14" s="153"/>
      <c r="R14" s="154"/>
      <c r="S14" s="149"/>
      <c r="T14" s="149"/>
      <c r="U14" s="154"/>
      <c r="V14" s="152"/>
    </row>
    <row r="18" spans="2:21" ht="15">
      <c r="B18" s="2" t="s">
        <v>175</v>
      </c>
      <c r="C18" s="2"/>
    </row>
    <row r="19" spans="2:21">
      <c r="U19" s="155"/>
    </row>
    <row r="20" spans="2:21" ht="51">
      <c r="B20" s="156" t="s">
        <v>177</v>
      </c>
    </row>
    <row r="22" spans="2:21" ht="38.25">
      <c r="B22" s="156" t="s">
        <v>180</v>
      </c>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3:V29"/>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30</v>
      </c>
    </row>
    <row r="7" spans="2:22" ht="15" thickBot="1"/>
    <row r="8" spans="2:22" s="109" customFormat="1" ht="16.5" thickBot="1">
      <c r="C8" s="238"/>
      <c r="D8" s="239" t="s">
        <v>160</v>
      </c>
      <c r="E8" s="240"/>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241" t="s">
        <v>167</v>
      </c>
      <c r="D9" s="242" t="s">
        <v>168</v>
      </c>
      <c r="E9" s="243" t="s">
        <v>169</v>
      </c>
      <c r="F9" s="173" t="s">
        <v>167</v>
      </c>
      <c r="G9" s="174" t="s">
        <v>168</v>
      </c>
      <c r="H9" s="175" t="s">
        <v>169</v>
      </c>
      <c r="I9" s="176" t="s">
        <v>167</v>
      </c>
      <c r="J9" s="174" t="s">
        <v>168</v>
      </c>
      <c r="K9" s="173" t="s">
        <v>169</v>
      </c>
      <c r="L9" s="176" t="s">
        <v>167</v>
      </c>
      <c r="M9" s="230" t="s">
        <v>168</v>
      </c>
      <c r="N9" s="230" t="s">
        <v>169</v>
      </c>
      <c r="O9" s="177" t="s">
        <v>167</v>
      </c>
      <c r="P9" s="179" t="s">
        <v>168</v>
      </c>
      <c r="Q9" s="180" t="s">
        <v>169</v>
      </c>
      <c r="R9" s="177" t="s">
        <v>167</v>
      </c>
      <c r="S9" s="178" t="s">
        <v>168</v>
      </c>
      <c r="T9" s="178" t="s">
        <v>169</v>
      </c>
      <c r="U9" s="181"/>
      <c r="V9" s="182"/>
    </row>
    <row r="10" spans="2:22" ht="15">
      <c r="B10" s="124" t="s">
        <v>170</v>
      </c>
      <c r="C10" s="297">
        <v>11.4</v>
      </c>
      <c r="D10" s="126">
        <f>+C10-U10</f>
        <v>0.17573333333333352</v>
      </c>
      <c r="E10" s="208">
        <f>+(D10/U10)*100</f>
        <v>1.5656553657551513</v>
      </c>
      <c r="F10" s="297">
        <v>11.37</v>
      </c>
      <c r="G10" s="126">
        <f>+F10-U10</f>
        <v>0.14573333333333238</v>
      </c>
      <c r="H10" s="208">
        <f>+(G10/U10)*100</f>
        <v>1.2983773253189435</v>
      </c>
      <c r="I10" s="297">
        <v>11.59</v>
      </c>
      <c r="J10" s="126">
        <f>+I10-U10</f>
        <v>0.36573333333333302</v>
      </c>
      <c r="K10" s="208">
        <f>+(J10/U10)*100</f>
        <v>3.2584162885177328</v>
      </c>
      <c r="L10" s="297">
        <v>11.5</v>
      </c>
      <c r="M10" s="126">
        <f>+L10-U10</f>
        <v>0.27573333333333316</v>
      </c>
      <c r="N10" s="209">
        <f>+(M10/U10)*100</f>
        <v>2.4565821672091404</v>
      </c>
      <c r="O10" s="135"/>
      <c r="P10" s="131"/>
      <c r="Q10" s="135"/>
      <c r="R10" s="133"/>
      <c r="S10" s="134"/>
      <c r="T10" s="134"/>
      <c r="U10" s="136">
        <f>AVERAGE(C10,F10,I10)*0.98</f>
        <v>11.224266666666667</v>
      </c>
      <c r="V10" s="137"/>
    </row>
    <row r="11" spans="2:22" ht="15">
      <c r="B11" s="124" t="s">
        <v>171</v>
      </c>
      <c r="C11" s="300">
        <v>25</v>
      </c>
      <c r="D11" s="131"/>
      <c r="E11" s="135"/>
      <c r="F11" s="300">
        <v>26</v>
      </c>
      <c r="G11" s="142">
        <f>$C11-F11</f>
        <v>-1</v>
      </c>
      <c r="H11" s="135"/>
      <c r="I11" s="300">
        <v>73</v>
      </c>
      <c r="J11" s="142">
        <f>$C11-I11</f>
        <v>-48</v>
      </c>
      <c r="K11" s="135"/>
      <c r="L11" s="300">
        <v>25</v>
      </c>
      <c r="M11" s="142">
        <f>$C11-L11</f>
        <v>0</v>
      </c>
      <c r="N11" s="137"/>
      <c r="O11" s="135"/>
      <c r="P11" s="131"/>
      <c r="Q11" s="135"/>
      <c r="R11" s="133"/>
      <c r="S11" s="134"/>
      <c r="T11" s="134"/>
      <c r="U11" s="133"/>
      <c r="V11" s="137"/>
    </row>
    <row r="12" spans="2:22" ht="15">
      <c r="B12" s="124" t="s">
        <v>172</v>
      </c>
      <c r="C12" s="300">
        <v>21</v>
      </c>
      <c r="D12" s="131"/>
      <c r="E12" s="135"/>
      <c r="F12" s="300">
        <v>27</v>
      </c>
      <c r="G12" s="258">
        <f>$C12-F12</f>
        <v>-6</v>
      </c>
      <c r="H12" s="135"/>
      <c r="I12" s="300">
        <v>73</v>
      </c>
      <c r="J12" s="258">
        <f>$C12-I12</f>
        <v>-52</v>
      </c>
      <c r="K12" s="135"/>
      <c r="L12" s="133"/>
      <c r="M12" s="258"/>
      <c r="N12" s="137"/>
      <c r="O12" s="135"/>
      <c r="P12" s="131"/>
      <c r="Q12" s="135"/>
      <c r="R12" s="133"/>
      <c r="S12" s="134"/>
      <c r="T12" s="134"/>
      <c r="U12" s="133"/>
      <c r="V12" s="137"/>
    </row>
    <row r="13" spans="2:22" ht="15">
      <c r="B13" s="124" t="s">
        <v>173</v>
      </c>
      <c r="C13" s="300">
        <v>1266</v>
      </c>
      <c r="D13" s="131"/>
      <c r="E13" s="135"/>
      <c r="F13" s="300">
        <v>1215</v>
      </c>
      <c r="G13" s="131">
        <f>F13-C13</f>
        <v>-51</v>
      </c>
      <c r="H13" s="135"/>
      <c r="I13" s="300">
        <v>1214</v>
      </c>
      <c r="J13" s="131">
        <f>I13-C13</f>
        <v>-52</v>
      </c>
      <c r="K13" s="135"/>
      <c r="L13" s="133"/>
      <c r="M13" s="131"/>
      <c r="N13" s="137"/>
      <c r="O13" s="135"/>
      <c r="P13" s="131"/>
      <c r="Q13" s="135"/>
      <c r="R13" s="133"/>
      <c r="S13" s="134"/>
      <c r="T13" s="134"/>
      <c r="U13" s="133"/>
      <c r="V13" s="137"/>
    </row>
    <row r="14" spans="2:22" ht="15.75" thickBot="1">
      <c r="B14" s="146" t="s">
        <v>174</v>
      </c>
      <c r="C14" s="301">
        <v>1240</v>
      </c>
      <c r="D14" s="151"/>
      <c r="E14" s="153"/>
      <c r="F14" s="301">
        <v>1188</v>
      </c>
      <c r="G14" s="151">
        <f>F14-C14</f>
        <v>-52</v>
      </c>
      <c r="H14" s="153"/>
      <c r="I14" s="301">
        <v>1175</v>
      </c>
      <c r="J14" s="151">
        <f>I14-C14</f>
        <v>-65</v>
      </c>
      <c r="K14" s="153"/>
      <c r="L14" s="154"/>
      <c r="M14" s="151"/>
      <c r="N14" s="152"/>
      <c r="O14" s="153"/>
      <c r="P14" s="151"/>
      <c r="Q14" s="153"/>
      <c r="R14" s="154"/>
      <c r="S14" s="149"/>
      <c r="T14" s="149"/>
      <c r="U14" s="154"/>
      <c r="V14" s="152"/>
    </row>
    <row r="18" spans="2:22" ht="15">
      <c r="B18" s="2" t="s">
        <v>175</v>
      </c>
      <c r="C18" s="14"/>
      <c r="D18" s="25"/>
      <c r="E18" s="25"/>
      <c r="F18" s="14"/>
      <c r="G18" s="25"/>
      <c r="H18" s="25"/>
      <c r="I18" s="14"/>
      <c r="J18" s="25"/>
      <c r="K18" s="25"/>
      <c r="L18" s="14"/>
    </row>
    <row r="19" spans="2:22">
      <c r="C19" s="38"/>
      <c r="D19" s="25"/>
      <c r="E19" s="25"/>
      <c r="F19" s="38"/>
      <c r="G19" s="25"/>
      <c r="H19" s="25"/>
      <c r="I19" s="38"/>
      <c r="J19" s="25"/>
      <c r="K19" s="25"/>
      <c r="L19" s="38"/>
      <c r="U19" s="155"/>
    </row>
    <row r="20" spans="2:22" ht="51">
      <c r="B20" s="156" t="s">
        <v>177</v>
      </c>
      <c r="C20" s="74"/>
      <c r="D20" s="74" t="s">
        <v>181</v>
      </c>
      <c r="E20" s="74" t="s">
        <v>182</v>
      </c>
      <c r="F20" s="74" t="s">
        <v>183</v>
      </c>
      <c r="G20" s="74" t="s">
        <v>190</v>
      </c>
    </row>
    <row r="21" spans="2:22">
      <c r="C21" s="74" t="s">
        <v>184</v>
      </c>
      <c r="D21" s="74">
        <v>25</v>
      </c>
      <c r="E21" s="74">
        <v>26</v>
      </c>
      <c r="F21" s="74">
        <v>73</v>
      </c>
      <c r="G21" s="74">
        <v>25</v>
      </c>
      <c r="K21" s="74"/>
      <c r="L21" s="74" t="s">
        <v>181</v>
      </c>
      <c r="M21" s="74" t="s">
        <v>182</v>
      </c>
      <c r="N21" s="74" t="s">
        <v>183</v>
      </c>
      <c r="O21" s="74" t="s">
        <v>190</v>
      </c>
    </row>
    <row r="22" spans="2:22" ht="38.25">
      <c r="B22" s="156" t="s">
        <v>180</v>
      </c>
      <c r="C22" s="74" t="s">
        <v>185</v>
      </c>
      <c r="D22" s="74">
        <v>21</v>
      </c>
      <c r="E22" s="74">
        <v>27</v>
      </c>
      <c r="F22" s="74">
        <v>73</v>
      </c>
      <c r="G22" s="74"/>
      <c r="K22" s="74" t="s">
        <v>186</v>
      </c>
      <c r="L22" s="74">
        <v>1266</v>
      </c>
      <c r="M22" s="74">
        <v>1215</v>
      </c>
      <c r="N22" s="74">
        <v>1214</v>
      </c>
      <c r="O22" s="74"/>
      <c r="R22" s="203" t="s">
        <v>181</v>
      </c>
      <c r="S22" s="203" t="s">
        <v>182</v>
      </c>
      <c r="T22" s="203" t="s">
        <v>183</v>
      </c>
      <c r="U22" s="74" t="s">
        <v>190</v>
      </c>
      <c r="V22" s="74" t="s">
        <v>188</v>
      </c>
    </row>
    <row r="23" spans="2:22">
      <c r="K23" s="74" t="s">
        <v>187</v>
      </c>
      <c r="L23" s="74">
        <v>1240</v>
      </c>
      <c r="M23" s="74">
        <v>1188</v>
      </c>
      <c r="N23" s="74">
        <v>1175</v>
      </c>
      <c r="O23" s="74"/>
      <c r="R23" s="203">
        <v>11.4</v>
      </c>
      <c r="S23" s="203">
        <v>11.37</v>
      </c>
      <c r="T23" s="203">
        <v>11.59</v>
      </c>
      <c r="U23" s="74">
        <v>11.5</v>
      </c>
      <c r="V23" s="74">
        <v>11.22</v>
      </c>
    </row>
    <row r="24" spans="2:22" ht="51">
      <c r="B24" s="156" t="s">
        <v>224</v>
      </c>
      <c r="C24" s="38"/>
      <c r="D24" s="25"/>
      <c r="E24" s="25"/>
      <c r="F24" s="38"/>
      <c r="G24" s="25"/>
      <c r="H24" s="25"/>
      <c r="I24" s="38"/>
      <c r="J24" s="25"/>
      <c r="K24" s="25"/>
      <c r="L24" s="38"/>
    </row>
    <row r="25" spans="2:22">
      <c r="C25" s="38"/>
      <c r="D25" s="25"/>
      <c r="E25" s="25"/>
      <c r="F25" s="38"/>
      <c r="G25" s="25"/>
      <c r="H25" s="25"/>
      <c r="I25" s="38"/>
      <c r="J25" s="25"/>
      <c r="K25" s="25"/>
      <c r="L25" s="38"/>
    </row>
    <row r="26" spans="2:22">
      <c r="C26" s="38"/>
      <c r="D26" s="25"/>
      <c r="E26" s="25"/>
      <c r="F26" s="38"/>
      <c r="G26" s="25"/>
      <c r="H26" s="25"/>
      <c r="I26" s="38"/>
      <c r="J26" s="25"/>
      <c r="K26" s="25"/>
      <c r="L26" s="38"/>
    </row>
    <row r="27" spans="2:22">
      <c r="C27" s="38"/>
      <c r="D27" s="25"/>
      <c r="E27" s="25"/>
      <c r="F27" s="38"/>
      <c r="G27" s="25"/>
      <c r="H27" s="25"/>
      <c r="I27" s="38"/>
      <c r="J27" s="25"/>
      <c r="K27" s="25"/>
      <c r="L27" s="38"/>
    </row>
    <row r="28" spans="2:22">
      <c r="C28" s="38"/>
      <c r="D28" s="25"/>
      <c r="E28" s="25"/>
      <c r="F28" s="38"/>
      <c r="G28" s="25"/>
      <c r="H28" s="25"/>
      <c r="I28" s="38"/>
      <c r="J28" s="25"/>
      <c r="K28" s="25"/>
      <c r="L28" s="38"/>
    </row>
    <row r="29" spans="2:22">
      <c r="C29" s="38"/>
      <c r="D29" s="25"/>
      <c r="E29" s="25"/>
      <c r="F29" s="38"/>
      <c r="G29" s="25"/>
      <c r="H29" s="25"/>
      <c r="I29" s="38"/>
      <c r="J29" s="25"/>
      <c r="K29" s="25"/>
      <c r="L29"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3:X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4" spans="2:22" ht="15" thickBot="1"/>
    <row r="5" spans="2:22" s="109" customFormat="1" ht="16.5" thickBot="1">
      <c r="C5" s="238"/>
      <c r="D5" s="239" t="s">
        <v>160</v>
      </c>
      <c r="E5" s="240"/>
      <c r="F5" s="468" t="s">
        <v>161</v>
      </c>
      <c r="G5" s="468"/>
      <c r="H5" s="468"/>
      <c r="I5" s="468" t="s">
        <v>162</v>
      </c>
      <c r="J5" s="468"/>
      <c r="K5" s="468"/>
      <c r="L5" s="468" t="s">
        <v>163</v>
      </c>
      <c r="M5" s="468"/>
      <c r="N5" s="468"/>
      <c r="O5" s="468" t="s">
        <v>5</v>
      </c>
      <c r="P5" s="468"/>
      <c r="Q5" s="468"/>
      <c r="R5" s="468" t="s">
        <v>164</v>
      </c>
      <c r="S5" s="468"/>
      <c r="T5" s="468"/>
      <c r="U5" s="468" t="s">
        <v>165</v>
      </c>
      <c r="V5" s="468"/>
    </row>
    <row r="6" spans="2:22" s="3" customFormat="1" ht="45.75" thickBot="1">
      <c r="B6" s="113" t="s">
        <v>166</v>
      </c>
      <c r="C6" s="241" t="s">
        <v>167</v>
      </c>
      <c r="D6" s="242" t="s">
        <v>168</v>
      </c>
      <c r="E6" s="243" t="s">
        <v>169</v>
      </c>
      <c r="F6" s="173" t="s">
        <v>167</v>
      </c>
      <c r="G6" s="174" t="s">
        <v>168</v>
      </c>
      <c r="H6" s="175" t="s">
        <v>169</v>
      </c>
      <c r="I6" s="176" t="s">
        <v>167</v>
      </c>
      <c r="J6" s="174" t="s">
        <v>168</v>
      </c>
      <c r="K6" s="173" t="s">
        <v>169</v>
      </c>
      <c r="L6" s="177" t="s">
        <v>167</v>
      </c>
      <c r="M6" s="178" t="s">
        <v>168</v>
      </c>
      <c r="N6" s="178" t="s">
        <v>169</v>
      </c>
      <c r="O6" s="176" t="s">
        <v>167</v>
      </c>
      <c r="P6" s="174" t="s">
        <v>168</v>
      </c>
      <c r="Q6" s="173" t="s">
        <v>169</v>
      </c>
      <c r="R6" s="176" t="s">
        <v>167</v>
      </c>
      <c r="S6" s="230" t="s">
        <v>168</v>
      </c>
      <c r="T6" s="230" t="s">
        <v>169</v>
      </c>
      <c r="U6" s="181"/>
      <c r="V6" s="182"/>
    </row>
    <row r="7" spans="2:22" ht="15">
      <c r="B7" s="124" t="s">
        <v>170</v>
      </c>
      <c r="C7" s="297">
        <v>16.98</v>
      </c>
      <c r="D7" s="126">
        <f>+C7-U7</f>
        <v>1.6968999999999994</v>
      </c>
      <c r="E7" s="302">
        <f>+(D7/U7)*100</f>
        <v>11.103113897049678</v>
      </c>
      <c r="F7" s="297">
        <v>14.21</v>
      </c>
      <c r="G7" s="126">
        <f>+F7-U7</f>
        <v>-1.0731000000000002</v>
      </c>
      <c r="H7" s="302">
        <f>+(G7/U7)*100</f>
        <v>-7.0214812439884593</v>
      </c>
      <c r="I7" s="284"/>
      <c r="J7" s="285"/>
      <c r="K7" s="303"/>
      <c r="L7" s="135"/>
      <c r="M7" s="134"/>
      <c r="N7" s="134"/>
      <c r="O7" s="297">
        <v>17.64</v>
      </c>
      <c r="P7" s="126">
        <f>+O7-U7</f>
        <v>2.3568999999999996</v>
      </c>
      <c r="Q7" s="304">
        <f>+(P7/U7)*100</f>
        <v>15.421609490221222</v>
      </c>
      <c r="R7" s="305">
        <v>17.64</v>
      </c>
      <c r="S7" s="126">
        <f>+R7-U7</f>
        <v>2.3568999999999996</v>
      </c>
      <c r="T7" s="304">
        <f>+(S7/U7)*100</f>
        <v>15.421609490221222</v>
      </c>
      <c r="U7" s="136">
        <f>AVERAGE(C7,F7)*0.98</f>
        <v>15.283100000000001</v>
      </c>
      <c r="V7" s="137"/>
    </row>
    <row r="8" spans="2:22" ht="15">
      <c r="B8" s="124" t="s">
        <v>171</v>
      </c>
      <c r="C8" s="300">
        <v>816</v>
      </c>
      <c r="D8" s="266">
        <f>C8-$O8</f>
        <v>-215</v>
      </c>
      <c r="E8" s="306"/>
      <c r="F8" s="300">
        <v>792</v>
      </c>
      <c r="G8" s="266">
        <f>F8-$O8</f>
        <v>-239</v>
      </c>
      <c r="H8" s="261"/>
      <c r="I8" s="300">
        <v>856</v>
      </c>
      <c r="J8" s="307">
        <f>I8-$O8</f>
        <v>-175</v>
      </c>
      <c r="K8" s="308"/>
      <c r="L8" s="135"/>
      <c r="M8" s="134"/>
      <c r="N8" s="134"/>
      <c r="O8" s="300">
        <v>1031</v>
      </c>
      <c r="P8" s="131"/>
      <c r="Q8" s="309"/>
      <c r="R8" s="310">
        <v>881</v>
      </c>
      <c r="S8" s="266">
        <f>R8-$O8</f>
        <v>-150</v>
      </c>
      <c r="T8" s="262"/>
      <c r="U8" s="135"/>
      <c r="V8" s="137"/>
    </row>
    <row r="9" spans="2:22" ht="15">
      <c r="B9" s="124" t="s">
        <v>172</v>
      </c>
      <c r="C9" s="300">
        <v>778</v>
      </c>
      <c r="D9" s="266">
        <f>C9-$O9</f>
        <v>-252</v>
      </c>
      <c r="E9" s="306"/>
      <c r="F9" s="300">
        <v>744</v>
      </c>
      <c r="G9" s="266">
        <f>F9-$O9</f>
        <v>-286</v>
      </c>
      <c r="H9" s="268"/>
      <c r="I9" s="300"/>
      <c r="J9" s="142"/>
      <c r="K9" s="167"/>
      <c r="L9" s="135"/>
      <c r="M9" s="134"/>
      <c r="N9" s="134"/>
      <c r="O9" s="300">
        <v>1030</v>
      </c>
      <c r="P9" s="131"/>
      <c r="Q9" s="262"/>
      <c r="R9" s="310">
        <v>875</v>
      </c>
      <c r="S9" s="266">
        <f>R9-$O9</f>
        <v>-155</v>
      </c>
      <c r="T9" s="308"/>
      <c r="U9" s="135"/>
      <c r="V9" s="137"/>
    </row>
    <row r="10" spans="2:22" ht="15">
      <c r="B10" s="124" t="s">
        <v>173</v>
      </c>
      <c r="C10" s="300">
        <v>2477</v>
      </c>
      <c r="D10" s="131">
        <f>C10-U10</f>
        <v>35</v>
      </c>
      <c r="E10" s="261">
        <f>+(D10/U10)*100</f>
        <v>1.4332514332514332</v>
      </c>
      <c r="F10" s="300">
        <v>2425</v>
      </c>
      <c r="G10" s="131">
        <f>F10-U10</f>
        <v>-17</v>
      </c>
      <c r="H10" s="268">
        <f>+(G10/U10)*100</f>
        <v>-0.69615069615069614</v>
      </c>
      <c r="I10" s="300">
        <v>2407</v>
      </c>
      <c r="J10" s="131">
        <f>I10-U10</f>
        <v>-35</v>
      </c>
      <c r="K10" s="269">
        <f>+(J10/U10)*100</f>
        <v>-1.4332514332514332</v>
      </c>
      <c r="L10" s="135"/>
      <c r="M10" s="134"/>
      <c r="N10" s="134"/>
      <c r="O10" s="300">
        <v>2441</v>
      </c>
      <c r="P10" s="131">
        <f>O10-U10</f>
        <v>-1</v>
      </c>
      <c r="Q10" s="269">
        <f>+(P10/U10)*100</f>
        <v>-4.0950040950040956E-2</v>
      </c>
      <c r="R10" s="310">
        <v>2441</v>
      </c>
      <c r="S10" s="131">
        <f>R10-U10</f>
        <v>-1</v>
      </c>
      <c r="T10" s="262">
        <f>+(S10/U10)*100</f>
        <v>-4.0950040950040956E-2</v>
      </c>
      <c r="U10" s="135">
        <v>2442</v>
      </c>
      <c r="V10" s="137"/>
    </row>
    <row r="11" spans="2:22" ht="15.75" thickBot="1">
      <c r="B11" s="146" t="s">
        <v>174</v>
      </c>
      <c r="C11" s="301">
        <v>1873</v>
      </c>
      <c r="D11" s="151">
        <f>C11-U11</f>
        <v>23</v>
      </c>
      <c r="E11" s="263">
        <f>+(D11/U11)*100</f>
        <v>1.2432432432432432</v>
      </c>
      <c r="F11" s="301">
        <v>1821</v>
      </c>
      <c r="G11" s="151">
        <f>F11-U11</f>
        <v>-29</v>
      </c>
      <c r="H11" s="263">
        <f>+(G11/U11)*100</f>
        <v>-1.5675675675675675</v>
      </c>
      <c r="I11" s="301">
        <v>1823</v>
      </c>
      <c r="J11" s="151">
        <f>I11-U11</f>
        <v>-27</v>
      </c>
      <c r="K11" s="264">
        <f>+(J11/U11)*100</f>
        <v>-1.4594594594594594</v>
      </c>
      <c r="L11" s="153"/>
      <c r="M11" s="149"/>
      <c r="N11" s="149"/>
      <c r="O11" s="301">
        <v>1841</v>
      </c>
      <c r="P11" s="151">
        <f>O11-U11</f>
        <v>-9</v>
      </c>
      <c r="Q11" s="264">
        <f>+(P11/U11)*100</f>
        <v>-0.48648648648648646</v>
      </c>
      <c r="R11" s="311">
        <v>1835</v>
      </c>
      <c r="S11" s="151">
        <f>R11-U11</f>
        <v>-15</v>
      </c>
      <c r="T11" s="264">
        <f>+(S11/U11)*100</f>
        <v>-0.81081081081081086</v>
      </c>
      <c r="U11" s="153">
        <v>1850</v>
      </c>
      <c r="V11" s="152"/>
    </row>
    <row r="15" spans="2:22" ht="15">
      <c r="B15" s="2" t="s">
        <v>175</v>
      </c>
      <c r="C15" s="14"/>
      <c r="D15" s="25"/>
      <c r="E15" s="25"/>
      <c r="F15" s="14"/>
      <c r="G15" s="25"/>
      <c r="H15" s="25"/>
      <c r="I15" s="14"/>
      <c r="J15" s="25"/>
      <c r="K15" s="25"/>
      <c r="L15" s="25"/>
      <c r="M15" s="25"/>
      <c r="N15" s="25"/>
      <c r="O15" s="14"/>
      <c r="P15" s="25"/>
      <c r="Q15" s="25"/>
      <c r="R15" s="14"/>
    </row>
    <row r="16" spans="2:22">
      <c r="C16" s="38"/>
      <c r="D16" s="25"/>
      <c r="E16" s="25"/>
      <c r="F16" s="38"/>
      <c r="G16" s="25"/>
      <c r="H16" s="25"/>
      <c r="I16" s="38"/>
      <c r="J16" s="25"/>
      <c r="K16" s="25"/>
      <c r="L16" s="25"/>
      <c r="M16" s="25"/>
      <c r="N16" s="25"/>
      <c r="O16" s="38"/>
      <c r="P16" s="25"/>
      <c r="Q16" s="25"/>
      <c r="R16" s="38"/>
      <c r="U16" s="155"/>
    </row>
    <row r="17" spans="2:24" ht="51">
      <c r="B17" s="156" t="s">
        <v>177</v>
      </c>
      <c r="C17" s="74"/>
      <c r="D17" s="74" t="s">
        <v>181</v>
      </c>
      <c r="E17" s="74" t="s">
        <v>182</v>
      </c>
      <c r="F17" s="74" t="s">
        <v>183</v>
      </c>
      <c r="G17" s="74" t="s">
        <v>5</v>
      </c>
      <c r="H17" s="74" t="s">
        <v>218</v>
      </c>
    </row>
    <row r="18" spans="2:24">
      <c r="B18" s="288"/>
      <c r="C18" s="74" t="s">
        <v>184</v>
      </c>
      <c r="D18" s="74">
        <v>816</v>
      </c>
      <c r="E18" s="74">
        <v>792</v>
      </c>
      <c r="F18" s="74">
        <v>856</v>
      </c>
      <c r="G18" s="74">
        <v>1031</v>
      </c>
      <c r="H18" s="74">
        <v>881</v>
      </c>
      <c r="K18" s="74"/>
      <c r="L18" s="74" t="s">
        <v>181</v>
      </c>
      <c r="M18" s="74" t="s">
        <v>182</v>
      </c>
      <c r="N18" s="74" t="s">
        <v>183</v>
      </c>
      <c r="O18" s="74" t="s">
        <v>5</v>
      </c>
      <c r="P18" s="74" t="s">
        <v>218</v>
      </c>
      <c r="Q18" s="74" t="s">
        <v>188</v>
      </c>
    </row>
    <row r="19" spans="2:24" ht="38.25">
      <c r="B19" s="237" t="s">
        <v>102</v>
      </c>
      <c r="C19" s="74" t="s">
        <v>185</v>
      </c>
      <c r="D19" s="74">
        <v>778</v>
      </c>
      <c r="E19" s="74">
        <v>744</v>
      </c>
      <c r="F19" s="74"/>
      <c r="G19" s="74">
        <v>1030</v>
      </c>
      <c r="H19" s="74">
        <v>875</v>
      </c>
      <c r="K19" s="74" t="s">
        <v>186</v>
      </c>
      <c r="L19" s="74">
        <v>2477</v>
      </c>
      <c r="M19" s="74">
        <v>2425</v>
      </c>
      <c r="N19" s="74">
        <v>2407</v>
      </c>
      <c r="O19" s="74">
        <v>2441</v>
      </c>
      <c r="P19" s="74">
        <v>2441</v>
      </c>
      <c r="Q19" s="74">
        <v>2442</v>
      </c>
      <c r="R19" s="203" t="s">
        <v>181</v>
      </c>
      <c r="S19" s="203" t="s">
        <v>182</v>
      </c>
      <c r="T19" s="203" t="s">
        <v>183</v>
      </c>
      <c r="U19" s="74" t="s">
        <v>5</v>
      </c>
      <c r="V19" s="74" t="s">
        <v>218</v>
      </c>
      <c r="W19" s="74" t="s">
        <v>188</v>
      </c>
    </row>
    <row r="20" spans="2:24">
      <c r="K20" s="74" t="s">
        <v>187</v>
      </c>
      <c r="L20" s="74">
        <v>1873</v>
      </c>
      <c r="M20" s="74">
        <v>1821</v>
      </c>
      <c r="N20" s="74">
        <v>1823</v>
      </c>
      <c r="O20" s="74">
        <v>1841</v>
      </c>
      <c r="P20" s="74">
        <v>1835</v>
      </c>
      <c r="Q20" s="74">
        <v>1850</v>
      </c>
      <c r="R20" s="203">
        <v>16.98</v>
      </c>
      <c r="S20" s="203">
        <v>14.21</v>
      </c>
      <c r="T20" s="203"/>
      <c r="U20" s="74">
        <v>17.64</v>
      </c>
      <c r="V20" s="74">
        <v>17.64</v>
      </c>
      <c r="W20" s="74">
        <v>15.28</v>
      </c>
    </row>
    <row r="21" spans="2:24" ht="38.25">
      <c r="B21" s="156" t="s">
        <v>215</v>
      </c>
      <c r="C21" s="38"/>
      <c r="D21" s="25"/>
      <c r="E21" s="25"/>
      <c r="F21" s="38"/>
      <c r="G21" s="25"/>
      <c r="H21" s="25"/>
      <c r="I21" s="38"/>
      <c r="J21" s="25"/>
      <c r="K21" s="25"/>
      <c r="L21" s="25"/>
      <c r="M21" s="25"/>
      <c r="N21" s="25"/>
      <c r="O21" s="38"/>
      <c r="P21" s="25"/>
      <c r="Q21" s="25"/>
      <c r="R21" s="38"/>
    </row>
    <row r="22" spans="2:24">
      <c r="C22" s="38"/>
      <c r="D22" s="25"/>
      <c r="E22" s="25"/>
      <c r="F22" s="38"/>
      <c r="G22" s="25"/>
      <c r="H22" s="25"/>
      <c r="I22" s="38"/>
      <c r="J22" s="25"/>
      <c r="K22" s="25"/>
      <c r="L22" s="25"/>
      <c r="M22" s="25"/>
      <c r="N22" s="25"/>
      <c r="O22" s="38"/>
      <c r="P22" s="25"/>
      <c r="Q22" s="25"/>
      <c r="R22" s="38"/>
      <c r="S22" s="203" t="s">
        <v>181</v>
      </c>
      <c r="T22" s="203" t="s">
        <v>182</v>
      </c>
      <c r="U22" s="203" t="s">
        <v>183</v>
      </c>
      <c r="V22" s="74" t="s">
        <v>5</v>
      </c>
      <c r="W22" s="74" t="s">
        <v>218</v>
      </c>
      <c r="X22" s="74" t="s">
        <v>188</v>
      </c>
    </row>
    <row r="23" spans="2:24" ht="38.25">
      <c r="B23" s="156" t="s">
        <v>225</v>
      </c>
      <c r="C23" s="38"/>
      <c r="D23" s="25"/>
      <c r="E23" s="25"/>
      <c r="F23" s="38"/>
      <c r="G23" s="25"/>
      <c r="H23" s="25"/>
      <c r="I23" s="38"/>
      <c r="J23" s="25"/>
      <c r="K23" s="25"/>
      <c r="L23" s="25"/>
      <c r="M23" s="25"/>
      <c r="N23" s="25"/>
      <c r="O23" s="38"/>
      <c r="P23" s="25"/>
      <c r="Q23" s="25"/>
      <c r="R23" s="227" t="s">
        <v>226</v>
      </c>
      <c r="S23" s="203">
        <v>1.43</v>
      </c>
      <c r="T23" s="203">
        <v>-0.7</v>
      </c>
      <c r="U23" s="203">
        <v>-1.43</v>
      </c>
      <c r="V23" s="74">
        <v>-0.04</v>
      </c>
      <c r="W23" s="74">
        <v>-0.04</v>
      </c>
      <c r="X23" s="74">
        <v>0</v>
      </c>
    </row>
    <row r="24" spans="2:24">
      <c r="C24" s="38"/>
      <c r="D24" s="25"/>
      <c r="E24" s="25"/>
      <c r="F24" s="38"/>
      <c r="G24" s="25"/>
      <c r="H24" s="25"/>
      <c r="I24" s="38"/>
      <c r="J24" s="25"/>
      <c r="K24" s="25"/>
      <c r="L24" s="25"/>
      <c r="M24" s="25"/>
      <c r="N24" s="25"/>
      <c r="O24" s="38"/>
      <c r="P24" s="25"/>
      <c r="Q24" s="25"/>
      <c r="R24" s="227" t="s">
        <v>227</v>
      </c>
      <c r="S24" s="74">
        <v>1.24</v>
      </c>
      <c r="T24" s="74">
        <v>-1.57</v>
      </c>
      <c r="U24" s="74">
        <v>-1.46</v>
      </c>
      <c r="V24" s="74">
        <v>-0.49</v>
      </c>
      <c r="W24" s="74">
        <v>-0.81</v>
      </c>
      <c r="X24" s="74">
        <v>0</v>
      </c>
    </row>
    <row r="25" spans="2:24">
      <c r="C25" s="38"/>
      <c r="D25" s="25"/>
      <c r="E25" s="25"/>
      <c r="F25" s="38"/>
      <c r="G25" s="25"/>
      <c r="H25" s="25"/>
      <c r="I25" s="38"/>
      <c r="J25" s="25"/>
      <c r="K25" s="25"/>
      <c r="L25" s="25"/>
      <c r="M25" s="25"/>
      <c r="N25" s="25"/>
      <c r="O25" s="38"/>
      <c r="P25" s="25"/>
      <c r="Q25" s="25"/>
      <c r="R25" s="38"/>
    </row>
    <row r="26" spans="2:24">
      <c r="C26" s="38"/>
      <c r="D26" s="25"/>
      <c r="E26" s="25"/>
      <c r="F26" s="38"/>
      <c r="G26" s="25"/>
      <c r="H26" s="25"/>
      <c r="I26" s="38"/>
      <c r="J26" s="25"/>
      <c r="K26" s="25"/>
      <c r="L26" s="25"/>
      <c r="M26" s="25"/>
      <c r="N26" s="25"/>
      <c r="O26" s="38"/>
      <c r="P26" s="25"/>
      <c r="Q26" s="25"/>
      <c r="R26"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W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2" spans="2:22" ht="15">
      <c r="B2" s="2" t="s">
        <v>159</v>
      </c>
      <c r="C2" s="2" t="s">
        <v>31</v>
      </c>
    </row>
    <row r="3" spans="2:22" ht="15" thickBot="1"/>
    <row r="4" spans="2:22" s="109" customFormat="1" ht="16.5" thickBot="1">
      <c r="C4" s="238"/>
      <c r="D4" s="239" t="s">
        <v>160</v>
      </c>
      <c r="E4" s="240"/>
      <c r="F4" s="468" t="s">
        <v>161</v>
      </c>
      <c r="G4" s="468"/>
      <c r="H4" s="468"/>
      <c r="I4" s="468" t="s">
        <v>162</v>
      </c>
      <c r="J4" s="468"/>
      <c r="K4" s="468"/>
      <c r="L4" s="468" t="s">
        <v>163</v>
      </c>
      <c r="M4" s="468"/>
      <c r="N4" s="468"/>
      <c r="O4" s="468" t="s">
        <v>5</v>
      </c>
      <c r="P4" s="468"/>
      <c r="Q4" s="468"/>
      <c r="R4" s="468" t="s">
        <v>164</v>
      </c>
      <c r="S4" s="468"/>
      <c r="T4" s="468"/>
      <c r="U4" s="468" t="s">
        <v>165</v>
      </c>
      <c r="V4" s="468"/>
    </row>
    <row r="5" spans="2:22" s="3" customFormat="1" ht="45.75" thickBot="1">
      <c r="B5" s="113" t="s">
        <v>166</v>
      </c>
      <c r="C5" s="241" t="s">
        <v>167</v>
      </c>
      <c r="D5" s="242" t="s">
        <v>168</v>
      </c>
      <c r="E5" s="243" t="s">
        <v>169</v>
      </c>
      <c r="F5" s="173" t="s">
        <v>167</v>
      </c>
      <c r="G5" s="174" t="s">
        <v>168</v>
      </c>
      <c r="H5" s="175" t="s">
        <v>169</v>
      </c>
      <c r="I5" s="177" t="s">
        <v>167</v>
      </c>
      <c r="J5" s="179" t="s">
        <v>168</v>
      </c>
      <c r="K5" s="180" t="s">
        <v>169</v>
      </c>
      <c r="L5" s="177" t="s">
        <v>167</v>
      </c>
      <c r="M5" s="178" t="s">
        <v>168</v>
      </c>
      <c r="N5" s="178" t="s">
        <v>169</v>
      </c>
      <c r="O5" s="176" t="s">
        <v>167</v>
      </c>
      <c r="P5" s="174" t="s">
        <v>168</v>
      </c>
      <c r="Q5" s="173" t="s">
        <v>169</v>
      </c>
      <c r="R5" s="176" t="s">
        <v>167</v>
      </c>
      <c r="S5" s="230" t="s">
        <v>168</v>
      </c>
      <c r="T5" s="230" t="s">
        <v>169</v>
      </c>
      <c r="U5" s="181"/>
      <c r="V5" s="182"/>
    </row>
    <row r="6" spans="2:22" ht="15">
      <c r="B6" s="124" t="s">
        <v>170</v>
      </c>
      <c r="C6" s="297">
        <v>16.989999999999998</v>
      </c>
      <c r="D6" s="126">
        <f>+C6-U6</f>
        <v>1.3002000000000002</v>
      </c>
      <c r="E6" s="208">
        <f>+(D6/U6)*100</f>
        <v>8.2869125164119382</v>
      </c>
      <c r="F6" s="297">
        <v>15.03</v>
      </c>
      <c r="G6" s="126">
        <f>+F6-U6</f>
        <v>-0.65979999999999883</v>
      </c>
      <c r="H6" s="304">
        <f>+(G6/U6)*100</f>
        <v>-4.2052798633507047</v>
      </c>
      <c r="I6" s="135"/>
      <c r="J6" s="131"/>
      <c r="K6" s="135"/>
      <c r="L6" s="133"/>
      <c r="M6" s="134"/>
      <c r="N6" s="134"/>
      <c r="O6" s="297">
        <v>16.420000000000002</v>
      </c>
      <c r="P6" s="126">
        <f>+O6-U6</f>
        <v>0.73020000000000351</v>
      </c>
      <c r="Q6" s="302">
        <f>+(P6/U6)*100</f>
        <v>4.6539790182156784</v>
      </c>
      <c r="R6" s="297">
        <v>16.420000000000002</v>
      </c>
      <c r="S6" s="126">
        <f>+R6-U6</f>
        <v>0.73020000000000351</v>
      </c>
      <c r="T6" s="304">
        <f>+(S6/U6)*100</f>
        <v>4.6539790182156784</v>
      </c>
      <c r="U6" s="136">
        <f>AVERAGE(C6,F6)*0.98</f>
        <v>15.689799999999998</v>
      </c>
      <c r="V6" s="137"/>
    </row>
    <row r="7" spans="2:22" ht="15">
      <c r="B7" s="124" t="s">
        <v>171</v>
      </c>
      <c r="C7" s="300">
        <v>993</v>
      </c>
      <c r="D7" s="266">
        <f>C7-$O7</f>
        <v>-200</v>
      </c>
      <c r="E7" s="312"/>
      <c r="F7" s="300">
        <v>989</v>
      </c>
      <c r="G7" s="266">
        <f>F7-$O7</f>
        <v>-204</v>
      </c>
      <c r="H7" s="262"/>
      <c r="I7" s="135"/>
      <c r="J7" s="131"/>
      <c r="K7" s="135"/>
      <c r="L7" s="133"/>
      <c r="M7" s="134"/>
      <c r="N7" s="134"/>
      <c r="O7" s="300">
        <v>1193</v>
      </c>
      <c r="P7" s="142"/>
      <c r="Q7" s="261"/>
      <c r="R7" s="300">
        <v>961</v>
      </c>
      <c r="S7" s="266">
        <f>R7-$O7</f>
        <v>-232</v>
      </c>
      <c r="T7" s="262"/>
      <c r="U7" s="135"/>
      <c r="V7" s="137"/>
    </row>
    <row r="8" spans="2:22" ht="15">
      <c r="B8" s="124" t="s">
        <v>172</v>
      </c>
      <c r="C8" s="300">
        <v>958</v>
      </c>
      <c r="D8" s="266">
        <f>C8-$O8</f>
        <v>-263</v>
      </c>
      <c r="E8" s="261"/>
      <c r="F8" s="300">
        <v>947</v>
      </c>
      <c r="G8" s="266">
        <f>F8-$O8</f>
        <v>-274</v>
      </c>
      <c r="H8" s="308"/>
      <c r="I8" s="135"/>
      <c r="J8" s="131"/>
      <c r="K8" s="135"/>
      <c r="L8" s="133"/>
      <c r="M8" s="134"/>
      <c r="N8" s="134"/>
      <c r="O8" s="300">
        <v>1221</v>
      </c>
      <c r="P8" s="142"/>
      <c r="Q8" s="312"/>
      <c r="R8" s="300">
        <v>960</v>
      </c>
      <c r="S8" s="266">
        <f>R8-$O8</f>
        <v>-261</v>
      </c>
      <c r="T8" s="308"/>
      <c r="U8" s="135"/>
      <c r="V8" s="137"/>
    </row>
    <row r="9" spans="2:22" ht="15">
      <c r="B9" s="124" t="s">
        <v>173</v>
      </c>
      <c r="C9" s="300">
        <v>2645</v>
      </c>
      <c r="D9" s="131">
        <f>C9-U9</f>
        <v>40</v>
      </c>
      <c r="E9" s="268">
        <f>+(D9/U9)*100</f>
        <v>1.5355086372360844</v>
      </c>
      <c r="F9" s="300">
        <v>2593</v>
      </c>
      <c r="G9" s="131">
        <f>F9-U9</f>
        <v>-12</v>
      </c>
      <c r="H9" s="262">
        <f>+(G9/U9)*100</f>
        <v>-0.46065259117082535</v>
      </c>
      <c r="I9" s="135"/>
      <c r="J9" s="131"/>
      <c r="K9" s="135"/>
      <c r="L9" s="133"/>
      <c r="M9" s="134"/>
      <c r="N9" s="134"/>
      <c r="O9" s="300">
        <v>2608</v>
      </c>
      <c r="P9" s="131">
        <f>O9-U9</f>
        <v>3</v>
      </c>
      <c r="Q9" s="261">
        <f>+(P9/U9)*100</f>
        <v>0.11516314779270634</v>
      </c>
      <c r="R9" s="300">
        <v>2583</v>
      </c>
      <c r="S9" s="131">
        <f>R9-U9</f>
        <v>-22</v>
      </c>
      <c r="T9" s="262">
        <f>+(S9/U9)*100</f>
        <v>-0.84452975047984646</v>
      </c>
      <c r="U9" s="135">
        <v>2605</v>
      </c>
      <c r="V9" s="137"/>
    </row>
    <row r="10" spans="2:22" ht="15.75" thickBot="1">
      <c r="B10" s="146" t="s">
        <v>174</v>
      </c>
      <c r="C10" s="301">
        <v>1644</v>
      </c>
      <c r="D10" s="151">
        <f>C10-U10</f>
        <v>16</v>
      </c>
      <c r="E10" s="263">
        <f>+(D10/U10)*100</f>
        <v>0.98280098280098283</v>
      </c>
      <c r="F10" s="301">
        <v>1604</v>
      </c>
      <c r="G10" s="151">
        <f>F10-U10</f>
        <v>-24</v>
      </c>
      <c r="H10" s="264">
        <f>+(G10/U10)*100</f>
        <v>-1.4742014742014742</v>
      </c>
      <c r="I10" s="153"/>
      <c r="J10" s="151"/>
      <c r="K10" s="153"/>
      <c r="L10" s="154"/>
      <c r="M10" s="149"/>
      <c r="N10" s="149"/>
      <c r="O10" s="301">
        <v>1638</v>
      </c>
      <c r="P10" s="151">
        <f>O10-U10</f>
        <v>10</v>
      </c>
      <c r="Q10" s="263">
        <f>+(P10/U10)*100</f>
        <v>0.61425061425061422</v>
      </c>
      <c r="R10" s="301">
        <v>1639</v>
      </c>
      <c r="S10" s="151">
        <f>R10-U10</f>
        <v>11</v>
      </c>
      <c r="T10" s="264">
        <f>+(S10/U10)*100</f>
        <v>0.67567567567567566</v>
      </c>
      <c r="U10" s="153">
        <v>1628</v>
      </c>
      <c r="V10" s="152"/>
    </row>
    <row r="14" spans="2:22" ht="15">
      <c r="B14" s="2" t="s">
        <v>175</v>
      </c>
      <c r="C14" s="39"/>
      <c r="D14" s="25"/>
      <c r="E14" s="25"/>
      <c r="F14" s="25"/>
    </row>
    <row r="15" spans="2:22" ht="15">
      <c r="C15" s="14"/>
      <c r="D15" s="14"/>
      <c r="E15" s="14"/>
      <c r="F15" s="14"/>
      <c r="U15" s="155"/>
    </row>
    <row r="16" spans="2:22" ht="51">
      <c r="B16" s="156" t="s">
        <v>177</v>
      </c>
      <c r="C16" s="74"/>
      <c r="D16" s="74" t="s">
        <v>181</v>
      </c>
      <c r="E16" s="74" t="s">
        <v>182</v>
      </c>
      <c r="F16" s="74" t="s">
        <v>5</v>
      </c>
      <c r="G16" s="74" t="s">
        <v>218</v>
      </c>
      <c r="N16" s="203" t="s">
        <v>181</v>
      </c>
      <c r="O16" s="203" t="s">
        <v>182</v>
      </c>
      <c r="P16" s="203" t="s">
        <v>5</v>
      </c>
      <c r="Q16" s="74" t="s">
        <v>218</v>
      </c>
      <c r="R16" s="74" t="s">
        <v>188</v>
      </c>
    </row>
    <row r="17" spans="2:23">
      <c r="B17" s="288"/>
      <c r="C17" s="74" t="s">
        <v>184</v>
      </c>
      <c r="D17" s="74">
        <v>993</v>
      </c>
      <c r="E17" s="74">
        <v>989</v>
      </c>
      <c r="F17" s="74">
        <v>1193</v>
      </c>
      <c r="G17" s="74">
        <v>961</v>
      </c>
      <c r="K17" s="74"/>
      <c r="L17" s="74"/>
      <c r="M17" s="74"/>
      <c r="N17" s="203">
        <v>16.989999999999998</v>
      </c>
      <c r="O17" s="203">
        <v>15.03</v>
      </c>
      <c r="P17" s="203">
        <v>16.420000000000002</v>
      </c>
      <c r="Q17" s="74">
        <v>16.420000000000002</v>
      </c>
      <c r="R17" s="74">
        <v>15.69</v>
      </c>
    </row>
    <row r="18" spans="2:23" ht="38.25">
      <c r="B18" s="237" t="s">
        <v>101</v>
      </c>
      <c r="C18" s="74" t="s">
        <v>185</v>
      </c>
      <c r="D18" s="74">
        <v>958</v>
      </c>
      <c r="E18" s="74">
        <v>947</v>
      </c>
      <c r="F18" s="74">
        <v>1221</v>
      </c>
      <c r="G18" s="74">
        <v>960</v>
      </c>
      <c r="K18" s="74"/>
      <c r="L18" s="74"/>
      <c r="M18" s="74"/>
      <c r="N18" s="74"/>
      <c r="O18" s="74"/>
      <c r="P18" s="74"/>
      <c r="R18" s="203"/>
      <c r="S18" s="203"/>
      <c r="T18" s="203"/>
      <c r="U18" s="74"/>
      <c r="V18" s="74"/>
    </row>
    <row r="19" spans="2:23">
      <c r="K19" s="74"/>
      <c r="L19" s="74"/>
      <c r="M19" s="74"/>
      <c r="N19" s="74"/>
      <c r="O19" s="74"/>
      <c r="P19" s="74"/>
      <c r="R19" s="203"/>
      <c r="S19" s="203" t="s">
        <v>181</v>
      </c>
      <c r="T19" s="203" t="s">
        <v>182</v>
      </c>
      <c r="U19" s="74" t="s">
        <v>5</v>
      </c>
      <c r="V19" s="74" t="s">
        <v>218</v>
      </c>
      <c r="W19" s="74" t="s">
        <v>188</v>
      </c>
    </row>
    <row r="20" spans="2:23" ht="38.25">
      <c r="B20" s="156" t="s">
        <v>215</v>
      </c>
      <c r="C20" s="38"/>
      <c r="D20" s="38"/>
      <c r="E20" s="38"/>
      <c r="F20" s="38"/>
      <c r="H20" s="74"/>
      <c r="I20" s="74" t="s">
        <v>181</v>
      </c>
      <c r="J20" s="74" t="s">
        <v>182</v>
      </c>
      <c r="K20" s="74" t="s">
        <v>5</v>
      </c>
      <c r="L20" s="74" t="s">
        <v>218</v>
      </c>
      <c r="M20" s="74" t="s">
        <v>188</v>
      </c>
      <c r="R20" s="74" t="s">
        <v>186</v>
      </c>
      <c r="S20" s="74">
        <v>1.54</v>
      </c>
      <c r="T20" s="74">
        <v>-0.46</v>
      </c>
      <c r="U20" s="74">
        <v>0.12</v>
      </c>
      <c r="V20" s="74">
        <v>-0.84</v>
      </c>
      <c r="W20" s="74">
        <v>0</v>
      </c>
    </row>
    <row r="21" spans="2:23">
      <c r="C21" s="38"/>
      <c r="D21" s="38"/>
      <c r="E21" s="38"/>
      <c r="F21" s="38"/>
      <c r="H21" s="74" t="s">
        <v>186</v>
      </c>
      <c r="I21" s="74">
        <v>2645</v>
      </c>
      <c r="J21" s="74">
        <v>2593</v>
      </c>
      <c r="K21" s="74">
        <v>2608</v>
      </c>
      <c r="L21" s="74">
        <v>2583</v>
      </c>
      <c r="M21" s="74">
        <v>2605</v>
      </c>
      <c r="R21" s="74" t="s">
        <v>228</v>
      </c>
      <c r="S21" s="74">
        <v>0.98</v>
      </c>
      <c r="T21" s="74">
        <v>-1.47</v>
      </c>
      <c r="U21" s="74">
        <v>0.61</v>
      </c>
      <c r="V21" s="74">
        <v>0.68</v>
      </c>
      <c r="W21" s="74">
        <v>0</v>
      </c>
    </row>
    <row r="22" spans="2:23" ht="51">
      <c r="B22" s="156" t="s">
        <v>229</v>
      </c>
      <c r="C22" s="38"/>
      <c r="D22" s="38"/>
      <c r="E22" s="38"/>
      <c r="F22" s="38"/>
      <c r="H22" s="74" t="s">
        <v>187</v>
      </c>
      <c r="I22" s="74">
        <v>1644</v>
      </c>
      <c r="J22" s="74">
        <v>1604</v>
      </c>
      <c r="K22" s="74">
        <v>1638</v>
      </c>
      <c r="L22" s="74">
        <v>1639</v>
      </c>
      <c r="M22" s="74">
        <v>1639</v>
      </c>
    </row>
    <row r="23" spans="2:23">
      <c r="C23" s="38"/>
      <c r="D23" s="38"/>
      <c r="E23" s="38"/>
      <c r="F23" s="38"/>
    </row>
    <row r="24" spans="2:23" ht="51">
      <c r="B24" s="156" t="s">
        <v>230</v>
      </c>
      <c r="C24" s="38"/>
      <c r="D24" s="38"/>
      <c r="E24" s="38"/>
      <c r="F24" s="38"/>
    </row>
    <row r="25" spans="2:23">
      <c r="C25" s="38"/>
      <c r="D25" s="38"/>
      <c r="E25" s="38"/>
      <c r="F25" s="38"/>
    </row>
    <row r="26" spans="2:23" ht="114.75">
      <c r="B26" s="156" t="s">
        <v>231</v>
      </c>
      <c r="C26" s="38"/>
      <c r="D26" s="38"/>
      <c r="E26" s="38"/>
      <c r="F26" s="38"/>
    </row>
  </sheetData>
  <mergeCells count="6">
    <mergeCell ref="U4:V4"/>
    <mergeCell ref="F4:H4"/>
    <mergeCell ref="I4:K4"/>
    <mergeCell ref="L4:N4"/>
    <mergeCell ref="O4:Q4"/>
    <mergeCell ref="R4:T4"/>
  </mergeCells>
  <pageMargins left="0" right="0" top="0.39370078740157505" bottom="0.39370078740157505" header="0" footer="0"/>
  <headerFooter>
    <oddHeader>&amp;C&amp;A</oddHeader>
    <oddFooter>&amp;CPágina &amp;P</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3:V29"/>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226" t="s">
        <v>167</v>
      </c>
      <c r="D9" s="281" t="s">
        <v>168</v>
      </c>
      <c r="E9" s="282" t="s">
        <v>169</v>
      </c>
      <c r="F9" s="118" t="s">
        <v>167</v>
      </c>
      <c r="G9" s="119" t="s">
        <v>168</v>
      </c>
      <c r="H9" s="218" t="s">
        <v>169</v>
      </c>
      <c r="I9" s="120" t="s">
        <v>167</v>
      </c>
      <c r="J9" s="119" t="s">
        <v>168</v>
      </c>
      <c r="K9" s="118" t="s">
        <v>169</v>
      </c>
      <c r="L9" s="120" t="s">
        <v>167</v>
      </c>
      <c r="M9" s="121" t="s">
        <v>168</v>
      </c>
      <c r="N9" s="121" t="s">
        <v>169</v>
      </c>
      <c r="O9" s="206" t="s">
        <v>167</v>
      </c>
      <c r="P9" s="159" t="s">
        <v>168</v>
      </c>
      <c r="Q9" s="158" t="s">
        <v>169</v>
      </c>
      <c r="R9" s="206" t="s">
        <v>167</v>
      </c>
      <c r="S9" s="283" t="s">
        <v>168</v>
      </c>
      <c r="T9" s="283" t="s">
        <v>169</v>
      </c>
      <c r="U9" s="122"/>
      <c r="V9" s="123"/>
    </row>
    <row r="10" spans="2:22" ht="15.75" thickBot="1">
      <c r="B10" s="219" t="s">
        <v>170</v>
      </c>
      <c r="C10" s="130"/>
      <c r="D10" s="143"/>
      <c r="E10" s="268"/>
      <c r="F10" s="133"/>
      <c r="G10" s="131"/>
      <c r="H10" s="135"/>
      <c r="I10" s="133"/>
      <c r="J10" s="131"/>
      <c r="K10" s="135"/>
      <c r="L10" s="133"/>
      <c r="M10" s="134"/>
      <c r="N10" s="134"/>
      <c r="O10" s="297">
        <v>3.31</v>
      </c>
      <c r="P10" s="298"/>
      <c r="Q10" s="210"/>
      <c r="R10" s="297">
        <v>2.8</v>
      </c>
      <c r="S10" s="126">
        <f>+R10-O10</f>
        <v>-0.51000000000000023</v>
      </c>
      <c r="T10" s="209">
        <f>+(S10/O10)*100</f>
        <v>-15.407854984894268</v>
      </c>
      <c r="U10" s="261"/>
      <c r="V10" s="137"/>
    </row>
    <row r="11" spans="2:22" ht="15.75" thickBot="1">
      <c r="B11" s="219" t="s">
        <v>171</v>
      </c>
      <c r="C11" s="286"/>
      <c r="D11" s="131"/>
      <c r="E11" s="135"/>
      <c r="F11" s="133"/>
      <c r="G11" s="131"/>
      <c r="H11" s="135"/>
      <c r="I11" s="133"/>
      <c r="J11" s="131"/>
      <c r="K11" s="135"/>
      <c r="L11" s="133"/>
      <c r="M11" s="134"/>
      <c r="N11" s="134"/>
      <c r="O11" s="300">
        <v>439</v>
      </c>
      <c r="P11" s="131"/>
      <c r="Q11" s="135"/>
      <c r="R11" s="300">
        <v>441</v>
      </c>
      <c r="S11" s="313">
        <f>+R11-O11</f>
        <v>2</v>
      </c>
      <c r="T11" s="314">
        <f>+(S11/O11)*100</f>
        <v>0.45558086560364464</v>
      </c>
      <c r="U11" s="135"/>
      <c r="V11" s="137"/>
    </row>
    <row r="12" spans="2:22" ht="15.75" thickBot="1">
      <c r="B12" s="219" t="s">
        <v>172</v>
      </c>
      <c r="C12" s="286"/>
      <c r="D12" s="131"/>
      <c r="E12" s="135"/>
      <c r="F12" s="133"/>
      <c r="G12" s="131"/>
      <c r="H12" s="135"/>
      <c r="I12" s="133"/>
      <c r="J12" s="131"/>
      <c r="K12" s="135"/>
      <c r="L12" s="133"/>
      <c r="M12" s="134"/>
      <c r="N12" s="134"/>
      <c r="O12" s="300">
        <v>43</v>
      </c>
      <c r="P12" s="131"/>
      <c r="Q12" s="135"/>
      <c r="R12" s="300">
        <v>22</v>
      </c>
      <c r="S12" s="313">
        <f>+R12-O12</f>
        <v>-21</v>
      </c>
      <c r="T12" s="314">
        <f>+(S12/O12)*100</f>
        <v>-48.837209302325576</v>
      </c>
      <c r="U12" s="135"/>
      <c r="V12" s="137"/>
    </row>
    <row r="13" spans="2:22" ht="15.75" thickBot="1">
      <c r="B13" s="219" t="s">
        <v>173</v>
      </c>
      <c r="C13" s="286"/>
      <c r="D13" s="131"/>
      <c r="E13" s="135"/>
      <c r="F13" s="133"/>
      <c r="G13" s="131"/>
      <c r="H13" s="135"/>
      <c r="I13" s="133"/>
      <c r="J13" s="131"/>
      <c r="K13" s="135"/>
      <c r="L13" s="133"/>
      <c r="M13" s="134"/>
      <c r="N13" s="134"/>
      <c r="O13" s="300">
        <v>2369</v>
      </c>
      <c r="P13" s="131"/>
      <c r="Q13" s="135"/>
      <c r="R13" s="300">
        <v>2388</v>
      </c>
      <c r="S13" s="313">
        <f>+R13-O13</f>
        <v>19</v>
      </c>
      <c r="T13" s="314">
        <f>+(S13/O13)*100</f>
        <v>0.80202617138032928</v>
      </c>
      <c r="U13" s="135"/>
      <c r="V13" s="137"/>
    </row>
    <row r="14" spans="2:22" ht="15.75" thickBot="1">
      <c r="B14" s="223" t="s">
        <v>174</v>
      </c>
      <c r="C14" s="287"/>
      <c r="D14" s="151"/>
      <c r="E14" s="153"/>
      <c r="F14" s="154"/>
      <c r="G14" s="151"/>
      <c r="H14" s="153"/>
      <c r="I14" s="154"/>
      <c r="J14" s="151"/>
      <c r="K14" s="153"/>
      <c r="L14" s="154"/>
      <c r="M14" s="149"/>
      <c r="N14" s="149"/>
      <c r="O14" s="301">
        <v>1960</v>
      </c>
      <c r="P14" s="151"/>
      <c r="Q14" s="153"/>
      <c r="R14" s="301">
        <v>1963</v>
      </c>
      <c r="S14" s="315">
        <f>+R14-O14</f>
        <v>3</v>
      </c>
      <c r="T14" s="316">
        <f>+(S14/O14)*100</f>
        <v>0.15306122448979592</v>
      </c>
      <c r="U14" s="153"/>
      <c r="V14" s="152"/>
    </row>
    <row r="17" spans="2:21">
      <c r="Q17" s="25"/>
      <c r="R17" s="25"/>
    </row>
    <row r="18" spans="2:21" ht="15">
      <c r="B18" s="2" t="s">
        <v>175</v>
      </c>
      <c r="C18" s="2"/>
      <c r="Q18" s="14"/>
      <c r="R18" s="14"/>
    </row>
    <row r="19" spans="2:21">
      <c r="Q19" s="38"/>
      <c r="R19" s="38"/>
      <c r="U19" s="155"/>
    </row>
    <row r="20" spans="2:21" ht="114.75">
      <c r="B20" s="156" t="s">
        <v>232</v>
      </c>
      <c r="Q20" s="38"/>
      <c r="R20" s="38"/>
    </row>
    <row r="21" spans="2:21">
      <c r="Q21" s="38"/>
      <c r="R21" s="38"/>
    </row>
    <row r="22" spans="2:21">
      <c r="Q22" s="38"/>
      <c r="R22" s="38"/>
    </row>
    <row r="23" spans="2:21">
      <c r="Q23" s="38"/>
      <c r="R23" s="38"/>
    </row>
    <row r="24" spans="2:21">
      <c r="Q24" s="38"/>
      <c r="R24" s="38"/>
    </row>
    <row r="25" spans="2:21">
      <c r="Q25" s="38"/>
      <c r="R25" s="38"/>
    </row>
    <row r="26" spans="2:21">
      <c r="Q26" s="38"/>
      <c r="R26" s="38"/>
    </row>
    <row r="27" spans="2:21">
      <c r="Q27" s="38"/>
      <c r="R27" s="38"/>
    </row>
    <row r="28" spans="2:21">
      <c r="Q28" s="38"/>
      <c r="R28" s="38"/>
    </row>
    <row r="29" spans="2:21">
      <c r="Q29" s="38"/>
      <c r="R29"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2" spans="2:22" ht="15">
      <c r="B2" s="2" t="s">
        <v>159</v>
      </c>
      <c r="C2" s="2" t="s">
        <v>31</v>
      </c>
    </row>
    <row r="3" spans="2:22" ht="15" thickBot="1"/>
    <row r="4" spans="2:22" s="109" customFormat="1" ht="16.5" thickBot="1">
      <c r="C4" s="110"/>
      <c r="D4" s="228" t="s">
        <v>160</v>
      </c>
      <c r="E4" s="229"/>
      <c r="F4" s="467" t="s">
        <v>161</v>
      </c>
      <c r="G4" s="467"/>
      <c r="H4" s="467"/>
      <c r="I4" s="467" t="s">
        <v>162</v>
      </c>
      <c r="J4" s="467"/>
      <c r="K4" s="467"/>
      <c r="L4" s="467" t="s">
        <v>163</v>
      </c>
      <c r="M4" s="467"/>
      <c r="N4" s="467"/>
      <c r="O4" s="467" t="s">
        <v>5</v>
      </c>
      <c r="P4" s="467"/>
      <c r="Q4" s="467"/>
      <c r="R4" s="467" t="s">
        <v>164</v>
      </c>
      <c r="S4" s="467"/>
      <c r="T4" s="467"/>
      <c r="U4" s="467" t="s">
        <v>165</v>
      </c>
      <c r="V4" s="467"/>
    </row>
    <row r="5" spans="2:22" s="3" customFormat="1" ht="45.75" thickBot="1">
      <c r="B5" s="113" t="s">
        <v>166</v>
      </c>
      <c r="C5" s="226" t="s">
        <v>167</v>
      </c>
      <c r="D5" s="281" t="s">
        <v>168</v>
      </c>
      <c r="E5" s="282" t="s">
        <v>169</v>
      </c>
      <c r="F5" s="118" t="s">
        <v>167</v>
      </c>
      <c r="G5" s="119" t="s">
        <v>168</v>
      </c>
      <c r="H5" s="218" t="s">
        <v>169</v>
      </c>
      <c r="I5" s="206" t="s">
        <v>167</v>
      </c>
      <c r="J5" s="159" t="s">
        <v>168</v>
      </c>
      <c r="K5" s="158" t="s">
        <v>169</v>
      </c>
      <c r="L5" s="206" t="s">
        <v>167</v>
      </c>
      <c r="M5" s="283" t="s">
        <v>168</v>
      </c>
      <c r="N5" s="283" t="s">
        <v>169</v>
      </c>
      <c r="O5" s="206" t="s">
        <v>167</v>
      </c>
      <c r="P5" s="159" t="s">
        <v>168</v>
      </c>
      <c r="Q5" s="158" t="s">
        <v>169</v>
      </c>
      <c r="R5" s="206" t="s">
        <v>167</v>
      </c>
      <c r="S5" s="283" t="s">
        <v>168</v>
      </c>
      <c r="T5" s="283" t="s">
        <v>169</v>
      </c>
      <c r="U5" s="122"/>
      <c r="V5" s="123"/>
    </row>
    <row r="6" spans="2:22" ht="15">
      <c r="B6" s="219" t="s">
        <v>170</v>
      </c>
      <c r="C6" s="130"/>
      <c r="D6" s="143"/>
      <c r="E6" s="268"/>
      <c r="F6" s="133"/>
      <c r="G6" s="131"/>
      <c r="H6" s="135"/>
      <c r="I6" s="297">
        <v>10.67</v>
      </c>
      <c r="J6" s="126">
        <f>+I6-U6</f>
        <v>0.21340000000000003</v>
      </c>
      <c r="K6" s="208">
        <f>+(J6/U6)*100</f>
        <v>2.0408163265306123</v>
      </c>
      <c r="L6" s="297">
        <v>9.9</v>
      </c>
      <c r="M6" s="126">
        <f>+L6-U6</f>
        <v>-0.55659999999999954</v>
      </c>
      <c r="N6" s="208">
        <f>+(M6/U6)*100</f>
        <v>-5.3229539238375718</v>
      </c>
      <c r="O6" s="297">
        <v>11.16</v>
      </c>
      <c r="P6" s="126">
        <f>+O6-U6</f>
        <v>0.70340000000000025</v>
      </c>
      <c r="Q6" s="209">
        <f>+(P6/U6)*100</f>
        <v>6.7268519404012794</v>
      </c>
      <c r="R6" s="305">
        <v>11.16</v>
      </c>
      <c r="S6" s="126">
        <f>+R6-U6</f>
        <v>0.70340000000000025</v>
      </c>
      <c r="T6" s="209">
        <f>+(S6/U6)*100</f>
        <v>6.7268519404012794</v>
      </c>
      <c r="U6" s="136">
        <f>AVERAGE(I6)*0.98</f>
        <v>10.4566</v>
      </c>
      <c r="V6" s="137"/>
    </row>
    <row r="7" spans="2:22" ht="15">
      <c r="B7" s="219" t="s">
        <v>171</v>
      </c>
      <c r="C7" s="286"/>
      <c r="D7" s="131"/>
      <c r="E7" s="135"/>
      <c r="F7" s="133"/>
      <c r="G7" s="131"/>
      <c r="H7" s="135"/>
      <c r="I7" s="300">
        <v>759</v>
      </c>
      <c r="J7" s="266">
        <f>I7-$O7</f>
        <v>-74</v>
      </c>
      <c r="K7" s="135"/>
      <c r="L7" s="300">
        <v>833</v>
      </c>
      <c r="M7" s="266">
        <f>L7-$O7</f>
        <v>0</v>
      </c>
      <c r="N7" s="134"/>
      <c r="O7" s="300">
        <v>833</v>
      </c>
      <c r="P7" s="266"/>
      <c r="Q7" s="167"/>
      <c r="R7" s="310">
        <v>729</v>
      </c>
      <c r="S7" s="266">
        <f>R7-$O7</f>
        <v>-104</v>
      </c>
      <c r="T7" s="137"/>
      <c r="U7" s="135"/>
      <c r="V7" s="137"/>
    </row>
    <row r="8" spans="2:22" ht="15">
      <c r="B8" s="219" t="s">
        <v>172</v>
      </c>
      <c r="C8" s="286"/>
      <c r="D8" s="131"/>
      <c r="E8" s="135"/>
      <c r="F8" s="133"/>
      <c r="G8" s="131"/>
      <c r="H8" s="135"/>
      <c r="I8" s="300">
        <v>645</v>
      </c>
      <c r="J8" s="266">
        <f>I8-$O8</f>
        <v>-66</v>
      </c>
      <c r="K8" s="135"/>
      <c r="L8" s="133"/>
      <c r="M8" s="266"/>
      <c r="N8" s="134"/>
      <c r="O8" s="300">
        <v>711</v>
      </c>
      <c r="P8" s="266"/>
      <c r="Q8" s="167"/>
      <c r="R8" s="310">
        <v>611</v>
      </c>
      <c r="S8" s="266">
        <f>R8-$O8</f>
        <v>-100</v>
      </c>
      <c r="T8" s="137"/>
      <c r="U8" s="135"/>
      <c r="V8" s="137"/>
    </row>
    <row r="9" spans="2:22" ht="15">
      <c r="B9" s="219" t="s">
        <v>173</v>
      </c>
      <c r="C9" s="286"/>
      <c r="D9" s="131"/>
      <c r="E9" s="135"/>
      <c r="F9" s="133"/>
      <c r="G9" s="131"/>
      <c r="H9" s="135"/>
      <c r="I9" s="300">
        <v>2570</v>
      </c>
      <c r="J9" s="131">
        <f>I9-U9</f>
        <v>-90</v>
      </c>
      <c r="K9" s="135"/>
      <c r="L9" s="133"/>
      <c r="M9" s="134"/>
      <c r="N9" s="134"/>
      <c r="O9" s="300">
        <v>2648</v>
      </c>
      <c r="P9" s="131">
        <f>O9-U9</f>
        <v>-12</v>
      </c>
      <c r="Q9" s="167"/>
      <c r="R9" s="310">
        <v>2646</v>
      </c>
      <c r="S9" s="131">
        <f>R9-U9</f>
        <v>-14</v>
      </c>
      <c r="T9" s="137"/>
      <c r="U9" s="135">
        <v>2660</v>
      </c>
      <c r="V9" s="137"/>
    </row>
    <row r="10" spans="2:22" ht="15.75" thickBot="1">
      <c r="B10" s="223" t="s">
        <v>174</v>
      </c>
      <c r="C10" s="287"/>
      <c r="D10" s="151"/>
      <c r="E10" s="153"/>
      <c r="F10" s="154"/>
      <c r="G10" s="151"/>
      <c r="H10" s="153"/>
      <c r="I10" s="301">
        <v>1874</v>
      </c>
      <c r="J10" s="151">
        <f>I10-U10</f>
        <v>-96</v>
      </c>
      <c r="K10" s="263">
        <f>+(J10/$U10)*100</f>
        <v>-4.8730964467005071</v>
      </c>
      <c r="L10" s="154"/>
      <c r="M10" s="149"/>
      <c r="N10" s="263"/>
      <c r="O10" s="301">
        <v>1960</v>
      </c>
      <c r="P10" s="151">
        <f>O10-U10</f>
        <v>-10</v>
      </c>
      <c r="Q10" s="264">
        <f>+(P10/$U10)*100</f>
        <v>-0.50761421319796951</v>
      </c>
      <c r="R10" s="311">
        <v>1962</v>
      </c>
      <c r="S10" s="151">
        <f>R10-U10</f>
        <v>-8</v>
      </c>
      <c r="T10" s="152"/>
      <c r="U10" s="153">
        <v>1970</v>
      </c>
      <c r="V10" s="152"/>
    </row>
    <row r="14" spans="2:22" ht="15">
      <c r="B14" s="2" t="s">
        <v>175</v>
      </c>
      <c r="C14" s="2"/>
      <c r="G14" s="25"/>
      <c r="H14" s="25"/>
      <c r="I14" s="25"/>
      <c r="J14" s="25"/>
    </row>
    <row r="15" spans="2:22" ht="15">
      <c r="G15" s="14"/>
      <c r="H15" s="14"/>
      <c r="I15" s="14"/>
      <c r="J15" s="14"/>
      <c r="U15" s="155"/>
    </row>
    <row r="16" spans="2:22" ht="51">
      <c r="B16" s="156" t="s">
        <v>177</v>
      </c>
      <c r="C16" s="74"/>
      <c r="D16" s="74" t="s">
        <v>183</v>
      </c>
      <c r="E16" s="74" t="s">
        <v>190</v>
      </c>
      <c r="F16" s="74" t="s">
        <v>5</v>
      </c>
      <c r="G16" s="74" t="s">
        <v>218</v>
      </c>
    </row>
    <row r="17" spans="2:22">
      <c r="B17" s="288"/>
      <c r="C17" s="74" t="s">
        <v>184</v>
      </c>
      <c r="D17" s="74">
        <v>759</v>
      </c>
      <c r="E17" s="74">
        <v>833</v>
      </c>
      <c r="F17" s="74">
        <v>833</v>
      </c>
      <c r="G17" s="74">
        <v>729</v>
      </c>
      <c r="K17" s="74"/>
      <c r="L17" s="74" t="s">
        <v>183</v>
      </c>
      <c r="M17" s="74" t="s">
        <v>190</v>
      </c>
      <c r="N17" s="74" t="s">
        <v>5</v>
      </c>
      <c r="O17" s="74" t="s">
        <v>218</v>
      </c>
    </row>
    <row r="18" spans="2:22" ht="38.25">
      <c r="B18" s="237" t="s">
        <v>103</v>
      </c>
      <c r="C18" s="74" t="s">
        <v>185</v>
      </c>
      <c r="D18" s="74">
        <v>645</v>
      </c>
      <c r="E18" s="74"/>
      <c r="F18" s="74">
        <v>711</v>
      </c>
      <c r="G18" s="74">
        <v>611</v>
      </c>
      <c r="K18" s="74" t="s">
        <v>186</v>
      </c>
      <c r="L18" s="74">
        <v>2570</v>
      </c>
      <c r="M18" s="74"/>
      <c r="N18" s="74">
        <v>2648</v>
      </c>
      <c r="O18" s="74">
        <v>2646</v>
      </c>
      <c r="R18" s="203" t="s">
        <v>183</v>
      </c>
      <c r="S18" s="203" t="s">
        <v>190</v>
      </c>
      <c r="T18" s="203" t="s">
        <v>5</v>
      </c>
      <c r="U18" s="74" t="s">
        <v>218</v>
      </c>
      <c r="V18" s="74" t="s">
        <v>188</v>
      </c>
    </row>
    <row r="19" spans="2:22">
      <c r="K19" s="74" t="s">
        <v>187</v>
      </c>
      <c r="L19" s="74">
        <v>1874</v>
      </c>
      <c r="M19" s="74"/>
      <c r="N19" s="74">
        <v>1960</v>
      </c>
      <c r="O19" s="74">
        <v>1962</v>
      </c>
      <c r="R19" s="203">
        <v>10.67</v>
      </c>
      <c r="S19" s="203">
        <v>9.9</v>
      </c>
      <c r="T19" s="203">
        <v>11.16</v>
      </c>
      <c r="U19" s="74">
        <v>11.16</v>
      </c>
      <c r="V19" s="74">
        <v>10.46</v>
      </c>
    </row>
    <row r="20" spans="2:22" ht="38.25">
      <c r="B20" s="156" t="s">
        <v>215</v>
      </c>
      <c r="G20" s="38"/>
      <c r="H20" s="38"/>
      <c r="I20" s="38"/>
      <c r="J20" s="38"/>
    </row>
    <row r="21" spans="2:22">
      <c r="G21" s="38"/>
      <c r="H21" s="38"/>
      <c r="I21" s="38"/>
      <c r="J21" s="38"/>
    </row>
    <row r="22" spans="2:22" ht="38.25">
      <c r="B22" s="156" t="s">
        <v>233</v>
      </c>
      <c r="G22" s="38"/>
      <c r="H22" s="38"/>
      <c r="I22" s="38"/>
      <c r="J22" s="38"/>
    </row>
    <row r="23" spans="2:22">
      <c r="G23" s="38"/>
      <c r="H23" s="38"/>
      <c r="I23" s="38"/>
      <c r="J23" s="38"/>
    </row>
    <row r="24" spans="2:22">
      <c r="G24" s="38"/>
      <c r="H24" s="38"/>
      <c r="I24" s="38"/>
      <c r="J24" s="38"/>
    </row>
    <row r="25" spans="2:22">
      <c r="G25" s="38"/>
      <c r="H25" s="38"/>
      <c r="I25" s="38"/>
      <c r="J25" s="38"/>
    </row>
    <row r="26" spans="2:22">
      <c r="G26" s="38"/>
      <c r="H26" s="38"/>
      <c r="I26" s="38"/>
      <c r="J26" s="38"/>
    </row>
  </sheetData>
  <mergeCells count="6">
    <mergeCell ref="U4:V4"/>
    <mergeCell ref="F4:H4"/>
    <mergeCell ref="I4:K4"/>
    <mergeCell ref="L4:N4"/>
    <mergeCell ref="O4:Q4"/>
    <mergeCell ref="R4:T4"/>
  </mergeCells>
  <pageMargins left="0" right="0" top="0.39370078740157505" bottom="0.39370078740157505" header="0" footer="0"/>
  <headerFooter>
    <oddHeader>&amp;C&amp;A</oddHeader>
    <oddFooter>&amp;CPágina &amp;P</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3:V29"/>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30</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15" t="s">
        <v>168</v>
      </c>
      <c r="E9" s="117" t="s">
        <v>169</v>
      </c>
      <c r="F9" s="118" t="s">
        <v>167</v>
      </c>
      <c r="G9" s="119" t="s">
        <v>168</v>
      </c>
      <c r="H9" s="218" t="s">
        <v>169</v>
      </c>
      <c r="I9" s="206" t="s">
        <v>167</v>
      </c>
      <c r="J9" s="159" t="s">
        <v>168</v>
      </c>
      <c r="K9" s="158" t="s">
        <v>169</v>
      </c>
      <c r="L9" s="120" t="s">
        <v>167</v>
      </c>
      <c r="M9" s="121" t="s">
        <v>168</v>
      </c>
      <c r="N9" s="121" t="s">
        <v>169</v>
      </c>
      <c r="O9" s="120" t="s">
        <v>167</v>
      </c>
      <c r="P9" s="119" t="s">
        <v>168</v>
      </c>
      <c r="Q9" s="118" t="s">
        <v>169</v>
      </c>
      <c r="R9" s="120" t="s">
        <v>167</v>
      </c>
      <c r="S9" s="121" t="s">
        <v>168</v>
      </c>
      <c r="T9" s="121" t="s">
        <v>169</v>
      </c>
      <c r="U9" s="122"/>
      <c r="V9" s="123"/>
    </row>
    <row r="10" spans="2:22" ht="15">
      <c r="B10" s="124" t="s">
        <v>170</v>
      </c>
      <c r="C10" s="297">
        <v>12.06</v>
      </c>
      <c r="D10" s="126">
        <f>+C10-U10</f>
        <v>0.22160000000000046</v>
      </c>
      <c r="E10" s="209">
        <f>+(D10/U10)*100</f>
        <v>1.8718745776456318</v>
      </c>
      <c r="F10" s="135"/>
      <c r="G10" s="131"/>
      <c r="H10" s="135"/>
      <c r="I10" s="297">
        <v>12.1</v>
      </c>
      <c r="J10" s="126">
        <f>+I10-U10</f>
        <v>0.26159999999999961</v>
      </c>
      <c r="K10" s="209">
        <f>+(J10/U10)*100</f>
        <v>2.2097580754155932</v>
      </c>
      <c r="L10" s="135"/>
      <c r="M10" s="134"/>
      <c r="N10" s="134"/>
      <c r="O10" s="133"/>
      <c r="P10" s="131"/>
      <c r="Q10" s="135"/>
      <c r="R10" s="133"/>
      <c r="S10" s="134"/>
      <c r="T10" s="134"/>
      <c r="U10" s="136">
        <f>AVERAGE(C10,I10)*0.98</f>
        <v>11.8384</v>
      </c>
      <c r="V10" s="137"/>
    </row>
    <row r="11" spans="2:22" ht="15">
      <c r="B11" s="124" t="s">
        <v>171</v>
      </c>
      <c r="C11" s="300">
        <v>24</v>
      </c>
      <c r="D11" s="131"/>
      <c r="E11" s="167"/>
      <c r="F11" s="135"/>
      <c r="G11" s="131"/>
      <c r="H11" s="135"/>
      <c r="I11" s="300">
        <v>30</v>
      </c>
      <c r="J11" s="266">
        <f>I11-C11</f>
        <v>6</v>
      </c>
      <c r="K11" s="167"/>
      <c r="L11" s="135"/>
      <c r="M11" s="134"/>
      <c r="N11" s="134"/>
      <c r="O11" s="133"/>
      <c r="P11" s="131"/>
      <c r="Q11" s="135"/>
      <c r="R11" s="133"/>
      <c r="S11" s="134"/>
      <c r="T11" s="134"/>
      <c r="U11" s="133"/>
      <c r="V11" s="137"/>
    </row>
    <row r="12" spans="2:22" ht="15">
      <c r="B12" s="124" t="s">
        <v>172</v>
      </c>
      <c r="C12" s="300">
        <v>21</v>
      </c>
      <c r="D12" s="131"/>
      <c r="E12" s="167"/>
      <c r="F12" s="135"/>
      <c r="G12" s="131"/>
      <c r="H12" s="135"/>
      <c r="I12" s="133"/>
      <c r="J12" s="131"/>
      <c r="K12" s="167"/>
      <c r="L12" s="135"/>
      <c r="M12" s="134"/>
      <c r="N12" s="134"/>
      <c r="O12" s="133"/>
      <c r="P12" s="131"/>
      <c r="Q12" s="135"/>
      <c r="R12" s="133"/>
      <c r="S12" s="134"/>
      <c r="T12" s="134"/>
      <c r="U12" s="133"/>
      <c r="V12" s="137"/>
    </row>
    <row r="13" spans="2:22" ht="15">
      <c r="B13" s="124" t="s">
        <v>173</v>
      </c>
      <c r="C13" s="300">
        <v>1272</v>
      </c>
      <c r="D13" s="131"/>
      <c r="E13" s="167"/>
      <c r="F13" s="135"/>
      <c r="G13" s="131"/>
      <c r="H13" s="135"/>
      <c r="I13" s="133"/>
      <c r="J13" s="131"/>
      <c r="K13" s="167"/>
      <c r="L13" s="135"/>
      <c r="M13" s="134"/>
      <c r="N13" s="134"/>
      <c r="O13" s="133"/>
      <c r="P13" s="131"/>
      <c r="Q13" s="135"/>
      <c r="R13" s="133"/>
      <c r="S13" s="134"/>
      <c r="T13" s="134"/>
      <c r="U13" s="133"/>
      <c r="V13" s="137"/>
    </row>
    <row r="14" spans="2:22" ht="15.75" thickBot="1">
      <c r="B14" s="146" t="s">
        <v>174</v>
      </c>
      <c r="C14" s="301">
        <v>1243</v>
      </c>
      <c r="D14" s="151"/>
      <c r="E14" s="170"/>
      <c r="F14" s="153"/>
      <c r="G14" s="151"/>
      <c r="H14" s="153"/>
      <c r="I14" s="154"/>
      <c r="J14" s="151"/>
      <c r="K14" s="170"/>
      <c r="L14" s="153"/>
      <c r="M14" s="149"/>
      <c r="N14" s="149"/>
      <c r="O14" s="154"/>
      <c r="P14" s="151"/>
      <c r="Q14" s="153"/>
      <c r="R14" s="154"/>
      <c r="S14" s="149"/>
      <c r="T14" s="149"/>
      <c r="U14" s="154"/>
      <c r="V14" s="152"/>
    </row>
    <row r="18" spans="2:21" ht="15">
      <c r="B18" s="2" t="s">
        <v>175</v>
      </c>
      <c r="C18" s="2"/>
      <c r="E18" s="14"/>
      <c r="F18" s="14"/>
    </row>
    <row r="19" spans="2:21">
      <c r="E19" s="38"/>
      <c r="F19" s="38"/>
      <c r="U19" s="155"/>
    </row>
    <row r="20" spans="2:21" ht="63.75">
      <c r="B20" s="156" t="s">
        <v>234</v>
      </c>
      <c r="E20" s="38"/>
      <c r="F20" s="38"/>
    </row>
    <row r="21" spans="2:21">
      <c r="B21" s="288"/>
      <c r="E21" s="38"/>
      <c r="F21" s="38"/>
    </row>
    <row r="22" spans="2:21" ht="51">
      <c r="B22" s="156" t="s">
        <v>235</v>
      </c>
      <c r="E22" s="38"/>
      <c r="F22" s="38"/>
    </row>
    <row r="23" spans="2:21">
      <c r="E23" s="38"/>
      <c r="F23" s="38"/>
    </row>
    <row r="24" spans="2:21" ht="38.25">
      <c r="B24" s="156" t="s">
        <v>236</v>
      </c>
      <c r="E24" s="38"/>
      <c r="F24" s="38"/>
    </row>
    <row r="25" spans="2:21">
      <c r="E25" s="38"/>
      <c r="F25" s="38"/>
    </row>
    <row r="26" spans="2:21">
      <c r="E26" s="38"/>
      <c r="F26" s="38"/>
    </row>
    <row r="27" spans="2:21">
      <c r="E27" s="38"/>
      <c r="F27" s="38"/>
    </row>
    <row r="28" spans="2:21">
      <c r="E28" s="38"/>
      <c r="F28" s="38"/>
    </row>
    <row r="29" spans="2:21">
      <c r="E29" s="38"/>
      <c r="F29"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3:V29"/>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15" t="s">
        <v>168</v>
      </c>
      <c r="E9" s="117" t="s">
        <v>169</v>
      </c>
      <c r="F9" s="158" t="s">
        <v>167</v>
      </c>
      <c r="G9" s="159" t="s">
        <v>168</v>
      </c>
      <c r="H9" s="160" t="s">
        <v>169</v>
      </c>
      <c r="I9" s="206" t="s">
        <v>167</v>
      </c>
      <c r="J9" s="159" t="s">
        <v>168</v>
      </c>
      <c r="K9" s="158" t="s">
        <v>169</v>
      </c>
      <c r="L9" s="120" t="s">
        <v>167</v>
      </c>
      <c r="M9" s="121" t="s">
        <v>168</v>
      </c>
      <c r="N9" s="121" t="s">
        <v>169</v>
      </c>
      <c r="O9" s="120" t="s">
        <v>167</v>
      </c>
      <c r="P9" s="119" t="s">
        <v>168</v>
      </c>
      <c r="Q9" s="118" t="s">
        <v>169</v>
      </c>
      <c r="R9" s="120" t="s">
        <v>167</v>
      </c>
      <c r="S9" s="121" t="s">
        <v>168</v>
      </c>
      <c r="T9" s="121" t="s">
        <v>169</v>
      </c>
      <c r="U9" s="122"/>
      <c r="V9" s="123"/>
    </row>
    <row r="10" spans="2:22" ht="15">
      <c r="B10" s="124" t="s">
        <v>170</v>
      </c>
      <c r="C10" s="297">
        <v>11.73</v>
      </c>
      <c r="D10" s="126">
        <f>+C10-U10</f>
        <v>0.63966666666666505</v>
      </c>
      <c r="E10" s="208">
        <f>+(D10/U10)*100</f>
        <v>5.7677857593700059</v>
      </c>
      <c r="F10" s="297">
        <v>10.73</v>
      </c>
      <c r="G10" s="126">
        <f>+F10-U10</f>
        <v>-0.36033333333333495</v>
      </c>
      <c r="H10" s="208">
        <f>+(G10/U10)*100</f>
        <v>-3.24907577169308</v>
      </c>
      <c r="I10" s="297">
        <v>11.49</v>
      </c>
      <c r="J10" s="126">
        <f>+I10-U10</f>
        <v>0.39966666666666484</v>
      </c>
      <c r="K10" s="209">
        <f>+(J10/U10)*100</f>
        <v>3.6037389919148635</v>
      </c>
      <c r="L10" s="135"/>
      <c r="M10" s="134"/>
      <c r="N10" s="134"/>
      <c r="O10" s="133"/>
      <c r="P10" s="131"/>
      <c r="Q10" s="135"/>
      <c r="R10" s="133"/>
      <c r="S10" s="134"/>
      <c r="T10" s="134"/>
      <c r="U10" s="136">
        <f>AVERAGE(C10,F10,I10)*0.98</f>
        <v>11.090333333333335</v>
      </c>
      <c r="V10" s="137"/>
    </row>
    <row r="11" spans="2:22" ht="15">
      <c r="B11" s="124" t="s">
        <v>171</v>
      </c>
      <c r="C11" s="300">
        <v>711</v>
      </c>
      <c r="D11" s="131"/>
      <c r="E11" s="135"/>
      <c r="F11" s="300">
        <v>705</v>
      </c>
      <c r="G11" s="266">
        <f>F11-$C11</f>
        <v>-6</v>
      </c>
      <c r="H11" s="135"/>
      <c r="I11" s="300">
        <v>729</v>
      </c>
      <c r="J11" s="266">
        <f>I11-$C11</f>
        <v>18</v>
      </c>
      <c r="K11" s="167"/>
      <c r="L11" s="135"/>
      <c r="M11" s="134"/>
      <c r="N11" s="134"/>
      <c r="O11" s="133"/>
      <c r="P11" s="131"/>
      <c r="Q11" s="135"/>
      <c r="R11" s="133"/>
      <c r="S11" s="134"/>
      <c r="T11" s="134"/>
      <c r="U11" s="133"/>
      <c r="V11" s="137"/>
    </row>
    <row r="12" spans="2:22" ht="15">
      <c r="B12" s="124" t="s">
        <v>172</v>
      </c>
      <c r="C12" s="300">
        <v>677</v>
      </c>
      <c r="D12" s="131"/>
      <c r="E12" s="135"/>
      <c r="F12" s="300">
        <v>691</v>
      </c>
      <c r="G12" s="266">
        <f>F12-$C12</f>
        <v>14</v>
      </c>
      <c r="H12" s="135"/>
      <c r="I12" s="300">
        <v>729</v>
      </c>
      <c r="J12" s="266">
        <f>I12-$C12</f>
        <v>52</v>
      </c>
      <c r="K12" s="167"/>
      <c r="L12" s="135"/>
      <c r="M12" s="134"/>
      <c r="N12" s="134"/>
      <c r="O12" s="133"/>
      <c r="P12" s="131"/>
      <c r="Q12" s="135"/>
      <c r="R12" s="133"/>
      <c r="S12" s="134"/>
      <c r="T12" s="134"/>
      <c r="U12" s="133"/>
      <c r="V12" s="137"/>
    </row>
    <row r="13" spans="2:22" ht="15">
      <c r="B13" s="124" t="s">
        <v>173</v>
      </c>
      <c r="C13" s="300">
        <v>2416</v>
      </c>
      <c r="D13" s="131">
        <f>C13-U13</f>
        <v>40</v>
      </c>
      <c r="E13" s="268">
        <f>+(D13/U13)*100</f>
        <v>1.6835016835016834</v>
      </c>
      <c r="F13" s="300">
        <v>2364</v>
      </c>
      <c r="G13" s="131">
        <f>F13-U13</f>
        <v>-12</v>
      </c>
      <c r="H13" s="268">
        <f>+(G13/U13)*100</f>
        <v>-0.50505050505050508</v>
      </c>
      <c r="I13" s="300">
        <v>2390</v>
      </c>
      <c r="J13" s="131">
        <f>I13-U13</f>
        <v>14</v>
      </c>
      <c r="K13" s="269">
        <f>+(J13/U13)*100</f>
        <v>0.58922558922558921</v>
      </c>
      <c r="L13" s="135"/>
      <c r="M13" s="134"/>
      <c r="N13" s="134"/>
      <c r="O13" s="133"/>
      <c r="P13" s="131"/>
      <c r="Q13" s="135"/>
      <c r="R13" s="133"/>
      <c r="S13" s="134"/>
      <c r="T13" s="134"/>
      <c r="U13" s="133">
        <v>2376</v>
      </c>
      <c r="V13" s="137"/>
    </row>
    <row r="14" spans="2:22" ht="15.75" thickBot="1">
      <c r="B14" s="146" t="s">
        <v>174</v>
      </c>
      <c r="C14" s="301">
        <v>1694</v>
      </c>
      <c r="D14" s="151"/>
      <c r="E14" s="153"/>
      <c r="F14" s="301">
        <v>1656</v>
      </c>
      <c r="G14" s="151"/>
      <c r="H14" s="153"/>
      <c r="I14" s="301">
        <v>1668</v>
      </c>
      <c r="J14" s="151"/>
      <c r="K14" s="170"/>
      <c r="L14" s="153"/>
      <c r="M14" s="149"/>
      <c r="N14" s="149"/>
      <c r="O14" s="154"/>
      <c r="P14" s="151"/>
      <c r="Q14" s="153"/>
      <c r="R14" s="154"/>
      <c r="S14" s="149"/>
      <c r="T14" s="149"/>
      <c r="U14" s="154"/>
      <c r="V14" s="152"/>
    </row>
    <row r="18" spans="2:21" ht="15">
      <c r="B18" s="2" t="s">
        <v>175</v>
      </c>
      <c r="C18" s="2"/>
      <c r="E18" s="14"/>
      <c r="F18" s="14"/>
      <c r="G18" s="14"/>
    </row>
    <row r="19" spans="2:21">
      <c r="E19" s="38"/>
      <c r="F19" s="38"/>
      <c r="G19" s="38"/>
      <c r="U19" s="155"/>
    </row>
    <row r="20" spans="2:21" ht="63.75">
      <c r="B20" s="156" t="s">
        <v>237</v>
      </c>
      <c r="E20" s="38"/>
      <c r="F20" s="38"/>
      <c r="G20" s="38"/>
    </row>
    <row r="21" spans="2:21">
      <c r="B21" s="288"/>
      <c r="E21" s="38"/>
      <c r="F21" s="38"/>
      <c r="G21" s="38"/>
    </row>
    <row r="22" spans="2:21" ht="63.75">
      <c r="B22" s="237" t="s">
        <v>104</v>
      </c>
      <c r="E22" s="38"/>
      <c r="F22" s="38"/>
      <c r="G22" s="38"/>
    </row>
    <row r="23" spans="2:21">
      <c r="E23" s="38"/>
      <c r="F23" s="38"/>
      <c r="G23" s="38"/>
    </row>
    <row r="24" spans="2:21" ht="51">
      <c r="B24" s="156" t="s">
        <v>224</v>
      </c>
      <c r="E24" s="38"/>
      <c r="F24" s="38"/>
      <c r="G24" s="38"/>
    </row>
    <row r="25" spans="2:21">
      <c r="E25" s="38"/>
      <c r="F25" s="38"/>
      <c r="G25" s="38"/>
    </row>
    <row r="26" spans="2:21" ht="38.25">
      <c r="B26" s="156" t="s">
        <v>238</v>
      </c>
      <c r="E26" s="38"/>
      <c r="F26" s="38"/>
      <c r="G26" s="38"/>
    </row>
    <row r="27" spans="2:21">
      <c r="E27" s="38"/>
      <c r="F27" s="38"/>
      <c r="G27" s="38"/>
    </row>
    <row r="28" spans="2:21" ht="51">
      <c r="B28" s="156" t="s">
        <v>239</v>
      </c>
      <c r="E28" s="38"/>
      <c r="F28" s="38"/>
      <c r="G28" s="38"/>
    </row>
    <row r="29" spans="2:21">
      <c r="E29" s="38"/>
      <c r="F29" s="38"/>
      <c r="G29"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3:AA29"/>
  <sheetViews>
    <sheetView workbookViewId="0"/>
  </sheetViews>
  <sheetFormatPr defaultColWidth="11.25" defaultRowHeight="14.25"/>
  <cols>
    <col min="1" max="1" width="10.625" customWidth="1"/>
    <col min="2" max="2" width="17.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226" t="s">
        <v>167</v>
      </c>
      <c r="D9" s="281" t="s">
        <v>168</v>
      </c>
      <c r="E9" s="282" t="s">
        <v>169</v>
      </c>
      <c r="F9" s="118" t="s">
        <v>167</v>
      </c>
      <c r="G9" s="119" t="s">
        <v>168</v>
      </c>
      <c r="H9" s="218" t="s">
        <v>169</v>
      </c>
      <c r="I9" s="206" t="s">
        <v>167</v>
      </c>
      <c r="J9" s="159" t="s">
        <v>168</v>
      </c>
      <c r="K9" s="158" t="s">
        <v>169</v>
      </c>
      <c r="L9" s="120" t="s">
        <v>167</v>
      </c>
      <c r="M9" s="121" t="s">
        <v>168</v>
      </c>
      <c r="N9" s="121" t="s">
        <v>169</v>
      </c>
      <c r="O9" s="206" t="s">
        <v>167</v>
      </c>
      <c r="P9" s="159" t="s">
        <v>168</v>
      </c>
      <c r="Q9" s="158" t="s">
        <v>169</v>
      </c>
      <c r="R9" s="120" t="s">
        <v>167</v>
      </c>
      <c r="S9" s="121" t="s">
        <v>168</v>
      </c>
      <c r="T9" s="121" t="s">
        <v>169</v>
      </c>
      <c r="U9" s="122"/>
      <c r="V9" s="123"/>
    </row>
    <row r="10" spans="2:22" ht="15">
      <c r="B10" s="219" t="s">
        <v>170</v>
      </c>
      <c r="C10" s="130"/>
      <c r="D10" s="143"/>
      <c r="E10" s="268"/>
      <c r="F10" s="133"/>
      <c r="G10" s="131"/>
      <c r="H10" s="135"/>
      <c r="I10" s="297">
        <v>16.739999999999998</v>
      </c>
      <c r="J10" s="126">
        <f>+I10-U10</f>
        <v>0.33480000000000132</v>
      </c>
      <c r="K10" s="209">
        <f>+(J10/U10)*100</f>
        <v>2.0408163265306207</v>
      </c>
      <c r="L10" s="135"/>
      <c r="M10" s="134"/>
      <c r="N10" s="134"/>
      <c r="O10" s="297">
        <v>16.739999999999998</v>
      </c>
      <c r="P10" s="126">
        <f>+O10-U10</f>
        <v>0.33480000000000132</v>
      </c>
      <c r="Q10" s="209">
        <f>+(P10/U10)*100</f>
        <v>2.0408163265306207</v>
      </c>
      <c r="R10" s="135"/>
      <c r="S10" s="134"/>
      <c r="T10" s="134"/>
      <c r="U10" s="136">
        <f>AVERAGE(I10)*0.98</f>
        <v>16.405199999999997</v>
      </c>
      <c r="V10" s="137"/>
    </row>
    <row r="11" spans="2:22" ht="15">
      <c r="B11" s="219" t="s">
        <v>171</v>
      </c>
      <c r="C11" s="286"/>
      <c r="D11" s="131"/>
      <c r="E11" s="135"/>
      <c r="F11" s="133"/>
      <c r="G11" s="131"/>
      <c r="H11" s="135"/>
      <c r="I11" s="300">
        <v>981</v>
      </c>
      <c r="J11" s="266">
        <f>I11-$O11</f>
        <v>-19</v>
      </c>
      <c r="K11" s="260"/>
      <c r="L11" s="135"/>
      <c r="M11" s="134"/>
      <c r="N11" s="134"/>
      <c r="O11" s="300">
        <v>1000</v>
      </c>
      <c r="P11" s="266"/>
      <c r="Q11" s="260"/>
      <c r="R11" s="135"/>
      <c r="S11" s="134"/>
      <c r="T11" s="134"/>
      <c r="U11" s="133"/>
      <c r="V11" s="137"/>
    </row>
    <row r="12" spans="2:22" ht="15">
      <c r="B12" s="219" t="s">
        <v>172</v>
      </c>
      <c r="C12" s="286"/>
      <c r="D12" s="131"/>
      <c r="E12" s="135"/>
      <c r="F12" s="133"/>
      <c r="G12" s="131"/>
      <c r="H12" s="135"/>
      <c r="I12" s="300">
        <v>981</v>
      </c>
      <c r="J12" s="266">
        <f>I12-$O12</f>
        <v>-29</v>
      </c>
      <c r="K12" s="167"/>
      <c r="L12" s="135"/>
      <c r="M12" s="134"/>
      <c r="N12" s="134"/>
      <c r="O12" s="300">
        <v>1010</v>
      </c>
      <c r="P12" s="266"/>
      <c r="Q12" s="167"/>
      <c r="R12" s="135"/>
      <c r="S12" s="134"/>
      <c r="T12" s="134"/>
      <c r="U12" s="133"/>
      <c r="V12" s="137"/>
    </row>
    <row r="13" spans="2:22" ht="15">
      <c r="B13" s="219" t="s">
        <v>173</v>
      </c>
      <c r="C13" s="286"/>
      <c r="D13" s="131"/>
      <c r="E13" s="135"/>
      <c r="F13" s="133"/>
      <c r="G13" s="131"/>
      <c r="H13" s="135"/>
      <c r="I13" s="300">
        <v>2549</v>
      </c>
      <c r="J13" s="267">
        <f>+I13-O13</f>
        <v>-108</v>
      </c>
      <c r="K13" s="308">
        <f>+(J13/O13)*100</f>
        <v>-4.0647346631539332</v>
      </c>
      <c r="L13" s="135"/>
      <c r="M13" s="134"/>
      <c r="N13" s="134"/>
      <c r="O13" s="300">
        <v>2657</v>
      </c>
      <c r="P13" s="143"/>
      <c r="Q13" s="269"/>
      <c r="R13" s="135"/>
      <c r="S13" s="134"/>
      <c r="T13" s="134"/>
      <c r="U13" s="133"/>
      <c r="V13" s="137"/>
    </row>
    <row r="14" spans="2:22" ht="15.75" thickBot="1">
      <c r="B14" s="317" t="s">
        <v>174</v>
      </c>
      <c r="C14" s="318"/>
      <c r="D14" s="319"/>
      <c r="E14" s="212"/>
      <c r="F14" s="320"/>
      <c r="G14" s="319"/>
      <c r="H14" s="212"/>
      <c r="I14" s="301">
        <v>1569</v>
      </c>
      <c r="J14" s="321">
        <f>+I14-O14</f>
        <v>-80</v>
      </c>
      <c r="K14" s="322">
        <f>+(J14/O14)*100</f>
        <v>-4.8514251061249247</v>
      </c>
      <c r="L14" s="212"/>
      <c r="M14" s="140"/>
      <c r="N14" s="140"/>
      <c r="O14" s="301">
        <v>1649</v>
      </c>
      <c r="P14" s="151"/>
      <c r="Q14" s="170"/>
      <c r="R14" s="212"/>
      <c r="S14" s="140"/>
      <c r="T14" s="140"/>
      <c r="U14" s="320"/>
      <c r="V14" s="271"/>
    </row>
    <row r="15" spans="2:22" ht="15.75" thickBot="1">
      <c r="B15" s="323" t="s">
        <v>240</v>
      </c>
      <c r="C15" s="265"/>
      <c r="D15" s="265"/>
      <c r="E15" s="265"/>
      <c r="F15" s="265"/>
      <c r="G15" s="265"/>
      <c r="H15" s="265"/>
      <c r="I15" s="324">
        <v>2337</v>
      </c>
      <c r="J15" s="325">
        <f>I15-U15</f>
        <v>7</v>
      </c>
      <c r="K15" s="269">
        <f>+(J15/U15)*100</f>
        <v>0.30042918454935624</v>
      </c>
      <c r="L15" s="265"/>
      <c r="M15" s="265"/>
      <c r="N15" s="265"/>
      <c r="O15" s="300">
        <v>2330</v>
      </c>
      <c r="P15" s="259">
        <f>O15-U15</f>
        <v>0</v>
      </c>
      <c r="Q15" s="308">
        <f>+(P15/U15)*100</f>
        <v>0</v>
      </c>
      <c r="R15" s="265"/>
      <c r="S15" s="265"/>
      <c r="T15" s="265"/>
      <c r="U15" s="326">
        <v>2330</v>
      </c>
      <c r="V15" s="327"/>
    </row>
    <row r="16" spans="2:22" ht="15.75" thickBot="1">
      <c r="B16" s="223" t="s">
        <v>240</v>
      </c>
      <c r="C16" s="214"/>
      <c r="D16" s="214"/>
      <c r="E16" s="214"/>
      <c r="F16" s="214"/>
      <c r="G16" s="214"/>
      <c r="H16" s="214"/>
      <c r="I16" s="328">
        <v>2524</v>
      </c>
      <c r="J16" s="329">
        <f>I16-U16</f>
        <v>-110</v>
      </c>
      <c r="K16" s="264">
        <f>+(J16/U16)*100</f>
        <v>-4.1761579347000763</v>
      </c>
      <c r="L16" s="214"/>
      <c r="M16" s="214"/>
      <c r="N16" s="214"/>
      <c r="O16" s="328">
        <v>2633</v>
      </c>
      <c r="P16" s="330">
        <f>O16-U16</f>
        <v>-1</v>
      </c>
      <c r="Q16" s="264">
        <f>+(P16/U16)*100</f>
        <v>-3.7965072133637055E-2</v>
      </c>
      <c r="R16" s="214"/>
      <c r="S16" s="214"/>
      <c r="T16" s="214"/>
      <c r="U16" s="331">
        <v>2634</v>
      </c>
      <c r="V16" s="270"/>
    </row>
    <row r="17" spans="2:27">
      <c r="K17" s="25"/>
      <c r="L17" s="25"/>
    </row>
    <row r="18" spans="2:27" ht="15">
      <c r="B18" s="2" t="s">
        <v>175</v>
      </c>
      <c r="C18" s="2"/>
      <c r="K18" s="14"/>
      <c r="L18" s="14"/>
    </row>
    <row r="19" spans="2:27">
      <c r="K19" s="38"/>
      <c r="L19" s="38"/>
      <c r="U19" s="155"/>
    </row>
    <row r="20" spans="2:27" ht="51">
      <c r="B20" s="156" t="s">
        <v>177</v>
      </c>
      <c r="D20" s="74"/>
      <c r="E20" s="74" t="s">
        <v>183</v>
      </c>
      <c r="F20" s="74" t="s">
        <v>5</v>
      </c>
      <c r="G20" s="74"/>
    </row>
    <row r="21" spans="2:27">
      <c r="B21" s="288"/>
      <c r="D21" s="74" t="s">
        <v>184</v>
      </c>
      <c r="E21" s="74">
        <v>981</v>
      </c>
      <c r="F21" s="74">
        <v>1000</v>
      </c>
      <c r="G21" s="74"/>
      <c r="H21" s="74"/>
      <c r="I21" s="74" t="s">
        <v>183</v>
      </c>
      <c r="J21" s="74" t="s">
        <v>5</v>
      </c>
      <c r="K21" s="74" t="s">
        <v>188</v>
      </c>
      <c r="L21" s="74"/>
      <c r="M21" s="74"/>
      <c r="Q21" s="74"/>
      <c r="V21" s="74"/>
      <c r="W21" s="74"/>
      <c r="X21" s="74"/>
      <c r="Y21" s="74" t="s">
        <v>183</v>
      </c>
      <c r="Z21" s="74" t="s">
        <v>5</v>
      </c>
      <c r="AA21" s="74" t="s">
        <v>188</v>
      </c>
    </row>
    <row r="22" spans="2:27" ht="63.75">
      <c r="B22" s="156" t="s">
        <v>106</v>
      </c>
      <c r="D22" s="74" t="s">
        <v>185</v>
      </c>
      <c r="E22" s="74">
        <v>981</v>
      </c>
      <c r="F22" s="74">
        <v>1010</v>
      </c>
      <c r="G22" s="74"/>
      <c r="H22" s="74" t="s">
        <v>241</v>
      </c>
      <c r="I22" s="74">
        <v>2337</v>
      </c>
      <c r="J22" s="74">
        <v>2330</v>
      </c>
      <c r="K22" s="74">
        <v>2330</v>
      </c>
      <c r="L22" s="74"/>
      <c r="M22" s="74"/>
      <c r="N22" s="203" t="s">
        <v>183</v>
      </c>
      <c r="O22" s="203" t="s">
        <v>5</v>
      </c>
      <c r="P22" s="203" t="s">
        <v>188</v>
      </c>
      <c r="Q22" s="74"/>
      <c r="S22" s="203"/>
      <c r="T22" s="203"/>
      <c r="U22" s="203"/>
      <c r="V22" s="74"/>
      <c r="W22" s="74"/>
      <c r="X22" s="74" t="s">
        <v>241</v>
      </c>
      <c r="Y22" s="74">
        <v>0.3</v>
      </c>
      <c r="Z22" s="74">
        <v>0</v>
      </c>
      <c r="AA22" s="74">
        <v>0</v>
      </c>
    </row>
    <row r="23" spans="2:27" ht="38.25">
      <c r="B23" s="156" t="s">
        <v>107</v>
      </c>
      <c r="H23" s="74" t="s">
        <v>241</v>
      </c>
      <c r="I23" s="74">
        <v>2524</v>
      </c>
      <c r="J23" s="74">
        <v>2633</v>
      </c>
      <c r="K23" s="74">
        <v>2634</v>
      </c>
      <c r="L23" s="74"/>
      <c r="M23" s="74"/>
      <c r="N23" s="203">
        <v>16.739999999999998</v>
      </c>
      <c r="O23" s="203">
        <v>16.739999999999998</v>
      </c>
      <c r="P23" s="203">
        <v>16.41</v>
      </c>
      <c r="Q23" s="74"/>
      <c r="S23" s="203"/>
      <c r="T23" s="203"/>
      <c r="U23" s="203"/>
      <c r="V23" s="74"/>
      <c r="W23" s="74"/>
      <c r="X23" s="74" t="s">
        <v>241</v>
      </c>
      <c r="Y23" s="74">
        <v>-4.18</v>
      </c>
      <c r="Z23" s="74">
        <v>-1</v>
      </c>
      <c r="AA23" s="74">
        <v>0</v>
      </c>
    </row>
    <row r="24" spans="2:27">
      <c r="K24" s="38"/>
      <c r="L24" s="38"/>
    </row>
    <row r="25" spans="2:27" ht="51">
      <c r="B25" s="156" t="s">
        <v>242</v>
      </c>
      <c r="K25" s="38"/>
      <c r="L25" s="38"/>
    </row>
    <row r="26" spans="2:27">
      <c r="K26" s="38"/>
      <c r="L26" s="38"/>
    </row>
    <row r="27" spans="2:27">
      <c r="K27" s="38"/>
      <c r="L27" s="38"/>
    </row>
    <row r="28" spans="2:27">
      <c r="K28" s="38"/>
      <c r="L28" s="38"/>
    </row>
    <row r="29" spans="2:27">
      <c r="K29" s="38"/>
      <c r="L29"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V24"/>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110"/>
      <c r="D8" s="111" t="s">
        <v>160</v>
      </c>
      <c r="E8" s="112"/>
      <c r="F8" s="468" t="s">
        <v>161</v>
      </c>
      <c r="G8" s="468"/>
      <c r="H8" s="468"/>
      <c r="I8" s="468" t="s">
        <v>162</v>
      </c>
      <c r="J8" s="468"/>
      <c r="K8" s="468"/>
      <c r="L8" s="468" t="s">
        <v>163</v>
      </c>
      <c r="M8" s="468"/>
      <c r="N8" s="468"/>
      <c r="O8" s="468" t="s">
        <v>5</v>
      </c>
      <c r="P8" s="468"/>
      <c r="Q8" s="468"/>
      <c r="R8" s="468" t="s">
        <v>164</v>
      </c>
      <c r="S8" s="468"/>
      <c r="T8" s="468"/>
      <c r="U8" s="468" t="s">
        <v>165</v>
      </c>
      <c r="V8" s="468"/>
    </row>
    <row r="9" spans="2:22" s="3" customFormat="1" ht="45.75" thickBot="1">
      <c r="B9" s="113" t="s">
        <v>166</v>
      </c>
      <c r="C9" s="114" t="s">
        <v>167</v>
      </c>
      <c r="D9" s="115" t="s">
        <v>168</v>
      </c>
      <c r="E9" s="157" t="s">
        <v>169</v>
      </c>
      <c r="F9" s="158" t="s">
        <v>167</v>
      </c>
      <c r="G9" s="159" t="s">
        <v>168</v>
      </c>
      <c r="H9" s="160" t="s">
        <v>169</v>
      </c>
      <c r="I9" s="120" t="s">
        <v>167</v>
      </c>
      <c r="J9" s="119" t="s">
        <v>168</v>
      </c>
      <c r="K9" s="118" t="s">
        <v>169</v>
      </c>
      <c r="L9" s="120" t="s">
        <v>167</v>
      </c>
      <c r="M9" s="121" t="s">
        <v>168</v>
      </c>
      <c r="N9" s="121" t="s">
        <v>169</v>
      </c>
      <c r="O9" s="120" t="s">
        <v>167</v>
      </c>
      <c r="P9" s="119" t="s">
        <v>168</v>
      </c>
      <c r="Q9" s="118" t="s">
        <v>169</v>
      </c>
      <c r="R9" s="120" t="s">
        <v>167</v>
      </c>
      <c r="S9" s="121" t="s">
        <v>168</v>
      </c>
      <c r="T9" s="121" t="s">
        <v>169</v>
      </c>
      <c r="U9" s="122"/>
      <c r="V9" s="123"/>
    </row>
    <row r="10" spans="2:22" ht="15">
      <c r="B10" s="124" t="s">
        <v>170</v>
      </c>
      <c r="C10" s="161">
        <v>14.6</v>
      </c>
      <c r="D10" s="162">
        <f>+C10-U10</f>
        <v>0.58599999999999852</v>
      </c>
      <c r="E10" s="163">
        <f>+(D10/U10)*100</f>
        <v>4.1815327529613135</v>
      </c>
      <c r="F10" s="164">
        <v>14</v>
      </c>
      <c r="G10" s="162">
        <f>+F10-U10</f>
        <v>-1.4000000000001123E-2</v>
      </c>
      <c r="H10" s="165">
        <f>+(G10/U10)*100</f>
        <v>-9.9900099900107897E-2</v>
      </c>
      <c r="I10" s="135"/>
      <c r="J10" s="131"/>
      <c r="K10" s="135"/>
      <c r="L10" s="133"/>
      <c r="M10" s="134"/>
      <c r="N10" s="134"/>
      <c r="O10" s="133"/>
      <c r="P10" s="131"/>
      <c r="Q10" s="135"/>
      <c r="R10" s="133"/>
      <c r="S10" s="134"/>
      <c r="T10" s="134"/>
      <c r="U10" s="136">
        <f>AVERAGE(C10,F10)*0.98</f>
        <v>14.014000000000001</v>
      </c>
      <c r="V10" s="137"/>
    </row>
    <row r="11" spans="2:22" ht="15">
      <c r="B11" s="124" t="s">
        <v>171</v>
      </c>
      <c r="C11" s="166">
        <v>162</v>
      </c>
      <c r="D11" s="131"/>
      <c r="E11" s="135"/>
      <c r="F11" s="166">
        <v>167</v>
      </c>
      <c r="G11" s="142">
        <f>C11-F11</f>
        <v>-5</v>
      </c>
      <c r="H11" s="167"/>
      <c r="I11" s="135"/>
      <c r="J11" s="131"/>
      <c r="K11" s="135"/>
      <c r="L11" s="133"/>
      <c r="M11" s="134"/>
      <c r="N11" s="134"/>
      <c r="O11" s="133"/>
      <c r="P11" s="131"/>
      <c r="Q11" s="135"/>
      <c r="R11" s="133"/>
      <c r="S11" s="134"/>
      <c r="T11" s="134"/>
      <c r="U11" s="133"/>
      <c r="V11" s="137"/>
    </row>
    <row r="12" spans="2:22" ht="15">
      <c r="B12" s="124" t="s">
        <v>172</v>
      </c>
      <c r="C12" s="168">
        <v>131</v>
      </c>
      <c r="D12" s="131"/>
      <c r="E12" s="135"/>
      <c r="F12" s="168">
        <v>138</v>
      </c>
      <c r="G12" s="142">
        <f>C12-F12</f>
        <v>-7</v>
      </c>
      <c r="H12" s="167"/>
      <c r="I12" s="135"/>
      <c r="J12" s="131"/>
      <c r="K12" s="135"/>
      <c r="L12" s="133"/>
      <c r="M12" s="134"/>
      <c r="N12" s="134"/>
      <c r="O12" s="133"/>
      <c r="P12" s="131"/>
      <c r="Q12" s="135"/>
      <c r="R12" s="133"/>
      <c r="S12" s="134"/>
      <c r="T12" s="134"/>
      <c r="U12" s="133"/>
      <c r="V12" s="137"/>
    </row>
    <row r="13" spans="2:22" ht="15">
      <c r="B13" s="124" t="s">
        <v>173</v>
      </c>
      <c r="C13" s="166">
        <v>377</v>
      </c>
      <c r="D13" s="131"/>
      <c r="E13" s="135"/>
      <c r="F13" s="166">
        <v>327</v>
      </c>
      <c r="G13" s="142">
        <f>C13-F13</f>
        <v>50</v>
      </c>
      <c r="H13" s="167"/>
      <c r="I13" s="135"/>
      <c r="J13" s="131"/>
      <c r="K13" s="135"/>
      <c r="L13" s="133"/>
      <c r="M13" s="134"/>
      <c r="N13" s="134"/>
      <c r="O13" s="133"/>
      <c r="P13" s="131"/>
      <c r="Q13" s="135"/>
      <c r="R13" s="133"/>
      <c r="S13" s="134"/>
      <c r="T13" s="134"/>
      <c r="U13" s="133"/>
      <c r="V13" s="137"/>
    </row>
    <row r="14" spans="2:22" ht="15.75" thickBot="1">
      <c r="B14" s="146" t="s">
        <v>174</v>
      </c>
      <c r="C14" s="169">
        <v>241</v>
      </c>
      <c r="D14" s="151"/>
      <c r="E14" s="153"/>
      <c r="F14" s="169">
        <v>191</v>
      </c>
      <c r="G14" s="148">
        <f>C14-F14</f>
        <v>50</v>
      </c>
      <c r="H14" s="170"/>
      <c r="I14" s="153"/>
      <c r="J14" s="151"/>
      <c r="K14" s="153"/>
      <c r="L14" s="154"/>
      <c r="M14" s="149"/>
      <c r="N14" s="149"/>
      <c r="O14" s="154"/>
      <c r="P14" s="151"/>
      <c r="Q14" s="153"/>
      <c r="R14" s="154"/>
      <c r="S14" s="149"/>
      <c r="T14" s="149"/>
      <c r="U14" s="154"/>
      <c r="V14" s="152"/>
    </row>
    <row r="18" spans="2:21" ht="15">
      <c r="B18" s="2" t="s">
        <v>175</v>
      </c>
      <c r="C18" s="2"/>
    </row>
    <row r="19" spans="2:21">
      <c r="U19" s="155"/>
    </row>
    <row r="20" spans="2:21" ht="51">
      <c r="B20" s="156" t="s">
        <v>177</v>
      </c>
    </row>
    <row r="22" spans="2:21" ht="76.5">
      <c r="B22" s="156" t="s">
        <v>179</v>
      </c>
    </row>
    <row r="24" spans="2:21" ht="38.25">
      <c r="B24" s="156" t="s">
        <v>180</v>
      </c>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2" spans="2:22" ht="15">
      <c r="B2" s="2" t="s">
        <v>159</v>
      </c>
      <c r="C2" s="2" t="s">
        <v>31</v>
      </c>
    </row>
    <row r="3" spans="2:22" ht="15" thickBot="1"/>
    <row r="4" spans="2:22" s="109" customFormat="1" ht="16.5" thickBot="1">
      <c r="C4" s="110"/>
      <c r="D4" s="228" t="s">
        <v>160</v>
      </c>
      <c r="E4" s="229"/>
      <c r="F4" s="467" t="s">
        <v>161</v>
      </c>
      <c r="G4" s="467"/>
      <c r="H4" s="467"/>
      <c r="I4" s="467" t="s">
        <v>162</v>
      </c>
      <c r="J4" s="467"/>
      <c r="K4" s="467"/>
      <c r="L4" s="467" t="s">
        <v>163</v>
      </c>
      <c r="M4" s="467"/>
      <c r="N4" s="467"/>
      <c r="O4" s="467" t="s">
        <v>5</v>
      </c>
      <c r="P4" s="467"/>
      <c r="Q4" s="467"/>
      <c r="R4" s="467" t="s">
        <v>164</v>
      </c>
      <c r="S4" s="467"/>
      <c r="T4" s="467"/>
      <c r="U4" s="467" t="s">
        <v>165</v>
      </c>
      <c r="V4" s="467"/>
    </row>
    <row r="5" spans="2:22" s="3" customFormat="1" ht="45.75" thickBot="1">
      <c r="B5" s="113" t="s">
        <v>166</v>
      </c>
      <c r="C5" s="226" t="s">
        <v>167</v>
      </c>
      <c r="D5" s="281" t="s">
        <v>168</v>
      </c>
      <c r="E5" s="282" t="s">
        <v>169</v>
      </c>
      <c r="F5" s="118" t="s">
        <v>167</v>
      </c>
      <c r="G5" s="119" t="s">
        <v>168</v>
      </c>
      <c r="H5" s="218" t="s">
        <v>169</v>
      </c>
      <c r="I5" s="206" t="s">
        <v>167</v>
      </c>
      <c r="J5" s="159" t="s">
        <v>168</v>
      </c>
      <c r="K5" s="158" t="s">
        <v>169</v>
      </c>
      <c r="L5" s="206" t="s">
        <v>167</v>
      </c>
      <c r="M5" s="283" t="s">
        <v>168</v>
      </c>
      <c r="N5" s="283" t="s">
        <v>169</v>
      </c>
      <c r="O5" s="206" t="s">
        <v>167</v>
      </c>
      <c r="P5" s="159" t="s">
        <v>168</v>
      </c>
      <c r="Q5" s="158" t="s">
        <v>169</v>
      </c>
      <c r="R5" s="206" t="s">
        <v>167</v>
      </c>
      <c r="S5" s="283" t="s">
        <v>168</v>
      </c>
      <c r="T5" s="283" t="s">
        <v>169</v>
      </c>
      <c r="U5" s="122"/>
      <c r="V5" s="123"/>
    </row>
    <row r="6" spans="2:22" ht="15">
      <c r="B6" s="219" t="s">
        <v>170</v>
      </c>
      <c r="C6" s="332"/>
      <c r="D6" s="143"/>
      <c r="E6" s="268"/>
      <c r="F6" s="133"/>
      <c r="G6" s="131"/>
      <c r="H6" s="135"/>
      <c r="I6" s="333">
        <v>14.87</v>
      </c>
      <c r="J6" s="126">
        <f>+I6-U6</f>
        <v>0.29739999999999966</v>
      </c>
      <c r="K6" s="209">
        <f>+(J6/U6)*100</f>
        <v>2.0408163265306101</v>
      </c>
      <c r="L6" s="305">
        <v>14.6</v>
      </c>
      <c r="M6" s="126">
        <f>+L6-U6</f>
        <v>2.7400000000000091E-2</v>
      </c>
      <c r="N6" s="208">
        <f>+(M6/U6)*100</f>
        <v>0.18802410002333209</v>
      </c>
      <c r="O6" s="297">
        <v>16.59</v>
      </c>
      <c r="P6" s="126">
        <f>+O6-U6</f>
        <v>2.0174000000000003</v>
      </c>
      <c r="Q6" s="208">
        <f>+(P6/U6)*100</f>
        <v>13.843789028725146</v>
      </c>
      <c r="R6" s="297">
        <v>16.59</v>
      </c>
      <c r="S6" s="126">
        <f>+R6-U6</f>
        <v>2.0174000000000003</v>
      </c>
      <c r="T6" s="209">
        <f>+(S6/U6)*100</f>
        <v>13.843789028725146</v>
      </c>
      <c r="U6" s="136">
        <f>AVERAGE(I6)*0.98</f>
        <v>14.5726</v>
      </c>
      <c r="V6" s="137"/>
    </row>
    <row r="7" spans="2:22" ht="15">
      <c r="B7" s="219" t="s">
        <v>171</v>
      </c>
      <c r="C7" s="286"/>
      <c r="D7" s="131"/>
      <c r="E7" s="135"/>
      <c r="F7" s="133"/>
      <c r="G7" s="131"/>
      <c r="H7" s="135"/>
      <c r="I7" s="300">
        <v>1222</v>
      </c>
      <c r="J7" s="266">
        <f>I7-$O7</f>
        <v>-96</v>
      </c>
      <c r="K7" s="167"/>
      <c r="L7" s="310">
        <v>1318</v>
      </c>
      <c r="M7" s="266">
        <f>L7-$O7</f>
        <v>0</v>
      </c>
      <c r="N7" s="134"/>
      <c r="O7" s="300">
        <v>1318</v>
      </c>
      <c r="P7" s="266"/>
      <c r="Q7" s="135"/>
      <c r="R7" s="300">
        <v>1204</v>
      </c>
      <c r="S7" s="266">
        <f>R7-$O7</f>
        <v>-114</v>
      </c>
      <c r="T7" s="137"/>
      <c r="U7" s="135"/>
      <c r="V7" s="137"/>
    </row>
    <row r="8" spans="2:22" ht="15">
      <c r="B8" s="219" t="s">
        <v>172</v>
      </c>
      <c r="C8" s="286"/>
      <c r="D8" s="131"/>
      <c r="E8" s="135"/>
      <c r="F8" s="133"/>
      <c r="G8" s="131"/>
      <c r="H8" s="135"/>
      <c r="I8" s="300">
        <v>1222</v>
      </c>
      <c r="J8" s="266">
        <f>I8-$O8</f>
        <v>-105</v>
      </c>
      <c r="K8" s="260"/>
      <c r="L8" s="135"/>
      <c r="M8" s="266"/>
      <c r="N8" s="134"/>
      <c r="O8" s="300">
        <v>1327</v>
      </c>
      <c r="P8" s="266"/>
      <c r="Q8" s="212"/>
      <c r="R8" s="300">
        <v>1211</v>
      </c>
      <c r="S8" s="266">
        <f>R8-$O8</f>
        <v>-116</v>
      </c>
      <c r="T8" s="271"/>
      <c r="U8" s="135"/>
      <c r="V8" s="137"/>
    </row>
    <row r="9" spans="2:22" ht="15">
      <c r="B9" s="219" t="s">
        <v>173</v>
      </c>
      <c r="C9" s="286"/>
      <c r="D9" s="131"/>
      <c r="E9" s="135"/>
      <c r="F9" s="133"/>
      <c r="G9" s="131"/>
      <c r="H9" s="135"/>
      <c r="I9" s="300">
        <v>2994</v>
      </c>
      <c r="J9" s="134">
        <f>I9-U9</f>
        <v>-11</v>
      </c>
      <c r="K9" s="145">
        <f>+(J9/U9)*100</f>
        <v>-0.36605657237936773</v>
      </c>
      <c r="L9" s="135"/>
      <c r="M9" s="134"/>
      <c r="N9" s="134"/>
      <c r="O9" s="300">
        <v>3006</v>
      </c>
      <c r="P9" s="134">
        <f>O9-U9</f>
        <v>1</v>
      </c>
      <c r="Q9" s="334">
        <f>+(P9/U9)*100</f>
        <v>3.3277870216306155E-2</v>
      </c>
      <c r="R9" s="300">
        <v>3008</v>
      </c>
      <c r="S9" s="134">
        <f>R9-U9</f>
        <v>3</v>
      </c>
      <c r="T9" s="145">
        <f>+(S9/U9)*100</f>
        <v>9.9833610648918478E-2</v>
      </c>
      <c r="U9" s="135">
        <v>3005</v>
      </c>
      <c r="V9" s="137"/>
    </row>
    <row r="10" spans="2:22" ht="15.75" thickBot="1">
      <c r="B10" s="223" t="s">
        <v>174</v>
      </c>
      <c r="C10" s="287"/>
      <c r="D10" s="151"/>
      <c r="E10" s="153"/>
      <c r="F10" s="154"/>
      <c r="G10" s="151"/>
      <c r="H10" s="153"/>
      <c r="I10" s="301">
        <v>1900</v>
      </c>
      <c r="J10" s="151">
        <f>I10-U10</f>
        <v>-40</v>
      </c>
      <c r="K10" s="264">
        <f>+(J10/U10)*100</f>
        <v>-2.0618556701030926</v>
      </c>
      <c r="L10" s="153"/>
      <c r="M10" s="149"/>
      <c r="N10" s="149"/>
      <c r="O10" s="301">
        <v>1910</v>
      </c>
      <c r="P10" s="151">
        <f>O10-U10</f>
        <v>-30</v>
      </c>
      <c r="Q10" s="263">
        <f>+(P10/U10)*100</f>
        <v>-1.5463917525773196</v>
      </c>
      <c r="R10" s="301">
        <v>1912</v>
      </c>
      <c r="S10" s="151">
        <f>R10-U10</f>
        <v>-28</v>
      </c>
      <c r="T10" s="264">
        <f>+(S10/U10)*100</f>
        <v>-1.4432989690721649</v>
      </c>
      <c r="U10" s="153">
        <v>1940</v>
      </c>
      <c r="V10" s="152"/>
    </row>
    <row r="13" spans="2:22" ht="15">
      <c r="B13" s="2" t="s">
        <v>175</v>
      </c>
      <c r="C13" s="2"/>
    </row>
    <row r="14" spans="2:22" ht="15">
      <c r="K14" s="67"/>
      <c r="L14" s="67"/>
      <c r="M14" s="14"/>
      <c r="N14" s="14"/>
      <c r="U14" s="155"/>
    </row>
    <row r="15" spans="2:22" ht="51">
      <c r="B15" s="156" t="s">
        <v>177</v>
      </c>
      <c r="C15" s="74"/>
      <c r="D15" s="74" t="s">
        <v>183</v>
      </c>
      <c r="E15" s="74" t="s">
        <v>190</v>
      </c>
      <c r="F15" s="74" t="s">
        <v>5</v>
      </c>
      <c r="G15" s="74" t="s">
        <v>218</v>
      </c>
    </row>
    <row r="16" spans="2:22">
      <c r="C16" s="74" t="s">
        <v>184</v>
      </c>
      <c r="D16" s="74">
        <v>1222</v>
      </c>
      <c r="E16" s="74">
        <v>1318</v>
      </c>
      <c r="F16" s="74">
        <v>1318</v>
      </c>
      <c r="G16" s="74">
        <v>1204</v>
      </c>
      <c r="K16" s="74"/>
      <c r="L16" s="74" t="s">
        <v>183</v>
      </c>
      <c r="M16" s="74" t="s">
        <v>190</v>
      </c>
      <c r="N16" s="74" t="s">
        <v>5</v>
      </c>
      <c r="O16" s="74" t="s">
        <v>188</v>
      </c>
    </row>
    <row r="17" spans="2:22" ht="240">
      <c r="B17" s="78" t="s">
        <v>108</v>
      </c>
      <c r="C17" s="74" t="s">
        <v>185</v>
      </c>
      <c r="D17" s="74">
        <v>1222</v>
      </c>
      <c r="E17" s="74"/>
      <c r="F17" s="74">
        <v>1327</v>
      </c>
      <c r="G17" s="74">
        <v>1211</v>
      </c>
      <c r="K17" s="74" t="s">
        <v>186</v>
      </c>
      <c r="L17" s="74">
        <v>2994</v>
      </c>
      <c r="M17" s="74"/>
      <c r="N17" s="74">
        <v>3006</v>
      </c>
      <c r="O17" s="74">
        <v>3005</v>
      </c>
      <c r="R17" s="203" t="s">
        <v>183</v>
      </c>
      <c r="S17" s="203" t="s">
        <v>190</v>
      </c>
      <c r="T17" s="203" t="s">
        <v>5</v>
      </c>
      <c r="U17" s="74" t="s">
        <v>218</v>
      </c>
      <c r="V17" s="74" t="s">
        <v>188</v>
      </c>
    </row>
    <row r="18" spans="2:22">
      <c r="K18" s="74" t="s">
        <v>187</v>
      </c>
      <c r="L18" s="74">
        <v>1900</v>
      </c>
      <c r="M18" s="74"/>
      <c r="N18" s="74">
        <v>1910</v>
      </c>
      <c r="O18" s="74">
        <v>1940</v>
      </c>
      <c r="R18" s="203">
        <v>14.87</v>
      </c>
      <c r="S18" s="203">
        <v>14.6</v>
      </c>
      <c r="T18" s="203">
        <v>16.59</v>
      </c>
      <c r="U18" s="74">
        <v>16.59</v>
      </c>
      <c r="V18" s="74">
        <v>14.57</v>
      </c>
    </row>
    <row r="19" spans="2:22" ht="51">
      <c r="B19" s="156" t="s">
        <v>230</v>
      </c>
      <c r="K19" s="38"/>
      <c r="L19" s="38"/>
      <c r="M19" s="38"/>
      <c r="N19" s="38"/>
    </row>
    <row r="20" spans="2:22">
      <c r="K20" s="38"/>
      <c r="L20" s="38"/>
      <c r="M20" s="38"/>
      <c r="N20" s="38"/>
    </row>
    <row r="21" spans="2:22">
      <c r="K21" s="38"/>
      <c r="L21" s="38"/>
      <c r="M21" s="38"/>
      <c r="N21" s="38"/>
    </row>
    <row r="22" spans="2:22">
      <c r="K22" s="38"/>
      <c r="L22" s="38"/>
      <c r="M22" s="38"/>
      <c r="N22" s="38"/>
    </row>
    <row r="23" spans="2:22">
      <c r="K23" s="38"/>
      <c r="L23" s="38"/>
      <c r="M23" s="38"/>
      <c r="N23" s="38"/>
    </row>
    <row r="24" spans="2:22">
      <c r="K24" s="38"/>
      <c r="L24" s="38"/>
      <c r="M24" s="38"/>
      <c r="N24" s="38"/>
    </row>
    <row r="25" spans="2:22">
      <c r="K25" s="38"/>
      <c r="L25" s="38"/>
      <c r="M25" s="38"/>
      <c r="N25" s="38"/>
    </row>
    <row r="26" spans="2:22">
      <c r="K26" s="25"/>
      <c r="L26" s="25"/>
      <c r="M26" s="25"/>
      <c r="N26" s="25"/>
    </row>
  </sheetData>
  <mergeCells count="6">
    <mergeCell ref="U4:V4"/>
    <mergeCell ref="F4:H4"/>
    <mergeCell ref="I4:K4"/>
    <mergeCell ref="L4:N4"/>
    <mergeCell ref="O4:Q4"/>
    <mergeCell ref="R4:T4"/>
  </mergeCells>
  <pageMargins left="0" right="0" top="0.39370078740157505" bottom="0.39370078740157505" header="0" footer="0"/>
  <headerFooter>
    <oddHeader>&amp;C&amp;A</oddHeader>
    <oddFooter>&amp;CPágina &amp;P</oddFoot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3:V32"/>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15" t="s">
        <v>168</v>
      </c>
      <c r="E9" s="117" t="s">
        <v>169</v>
      </c>
      <c r="F9" s="158" t="s">
        <v>167</v>
      </c>
      <c r="G9" s="159" t="s">
        <v>168</v>
      </c>
      <c r="H9" s="160" t="s">
        <v>169</v>
      </c>
      <c r="I9" s="120" t="s">
        <v>167</v>
      </c>
      <c r="J9" s="119" t="s">
        <v>168</v>
      </c>
      <c r="K9" s="118" t="s">
        <v>169</v>
      </c>
      <c r="L9" s="120" t="s">
        <v>167</v>
      </c>
      <c r="M9" s="121" t="s">
        <v>168</v>
      </c>
      <c r="N9" s="121" t="s">
        <v>169</v>
      </c>
      <c r="O9" s="120" t="s">
        <v>167</v>
      </c>
      <c r="P9" s="119" t="s">
        <v>168</v>
      </c>
      <c r="Q9" s="118" t="s">
        <v>169</v>
      </c>
      <c r="R9" s="206" t="s">
        <v>167</v>
      </c>
      <c r="S9" s="283" t="s">
        <v>168</v>
      </c>
      <c r="T9" s="283" t="s">
        <v>169</v>
      </c>
      <c r="U9" s="122"/>
      <c r="V9" s="123"/>
    </row>
    <row r="10" spans="2:22" ht="15">
      <c r="B10" s="124" t="s">
        <v>170</v>
      </c>
      <c r="C10" s="207">
        <v>9.2200000000000006</v>
      </c>
      <c r="D10" s="126">
        <f>+C10-U10</f>
        <v>-0.12429999999999986</v>
      </c>
      <c r="E10" s="208">
        <f>+(D10/U10)*100</f>
        <v>-1.3302227026101459</v>
      </c>
      <c r="F10" s="297">
        <v>9.85</v>
      </c>
      <c r="G10" s="126">
        <f>+F10-U10</f>
        <v>0.50569999999999915</v>
      </c>
      <c r="H10" s="209">
        <f>+(G10/U10)*100</f>
        <v>5.4118553556713627</v>
      </c>
      <c r="I10" s="135"/>
      <c r="J10" s="131"/>
      <c r="K10" s="135"/>
      <c r="L10" s="133"/>
      <c r="M10" s="134"/>
      <c r="N10" s="134"/>
      <c r="O10" s="133"/>
      <c r="P10" s="131"/>
      <c r="Q10" s="135"/>
      <c r="R10" s="297">
        <v>9.44</v>
      </c>
      <c r="S10" s="126">
        <f>+R10-U10</f>
        <v>9.5699999999999008E-2</v>
      </c>
      <c r="T10" s="209">
        <f>+(S10/U10)*100</f>
        <v>1.0241537621865631</v>
      </c>
      <c r="U10" s="136">
        <f>AVERAGE(C10,F10)*0.98</f>
        <v>9.3443000000000005</v>
      </c>
      <c r="V10" s="137"/>
    </row>
    <row r="11" spans="2:22" ht="15">
      <c r="B11" s="124" t="s">
        <v>171</v>
      </c>
      <c r="C11" s="300">
        <v>96</v>
      </c>
      <c r="D11" s="131"/>
      <c r="E11" s="135"/>
      <c r="F11" s="300">
        <v>136</v>
      </c>
      <c r="G11" s="266">
        <f>F11-$C11</f>
        <v>40</v>
      </c>
      <c r="H11" s="167"/>
      <c r="I11" s="135"/>
      <c r="J11" s="131"/>
      <c r="K11" s="135"/>
      <c r="L11" s="133"/>
      <c r="M11" s="134"/>
      <c r="N11" s="134"/>
      <c r="O11" s="133"/>
      <c r="P11" s="131"/>
      <c r="Q11" s="135"/>
      <c r="R11" s="300">
        <v>152</v>
      </c>
      <c r="S11" s="266">
        <f>R11-$C11</f>
        <v>56</v>
      </c>
      <c r="T11" s="137"/>
      <c r="U11" s="135"/>
      <c r="V11" s="137"/>
    </row>
    <row r="12" spans="2:22" ht="15">
      <c r="B12" s="124" t="s">
        <v>172</v>
      </c>
      <c r="C12" s="300">
        <v>140</v>
      </c>
      <c r="D12" s="131"/>
      <c r="E12" s="135"/>
      <c r="F12" s="300">
        <v>136</v>
      </c>
      <c r="G12" s="266">
        <f>F12-$C12</f>
        <v>-4</v>
      </c>
      <c r="H12" s="167"/>
      <c r="I12" s="135"/>
      <c r="J12" s="131"/>
      <c r="K12" s="135"/>
      <c r="L12" s="133"/>
      <c r="M12" s="134"/>
      <c r="N12" s="134"/>
      <c r="O12" s="133"/>
      <c r="P12" s="131"/>
      <c r="Q12" s="135"/>
      <c r="R12" s="300">
        <v>234</v>
      </c>
      <c r="S12" s="266">
        <f>R12-$C12</f>
        <v>94</v>
      </c>
      <c r="T12" s="137"/>
      <c r="U12" s="135"/>
      <c r="V12" s="137"/>
    </row>
    <row r="13" spans="2:22" ht="15">
      <c r="B13" s="124" t="s">
        <v>173</v>
      </c>
      <c r="C13" s="300">
        <v>268</v>
      </c>
      <c r="D13" s="131"/>
      <c r="E13" s="135"/>
      <c r="F13" s="300">
        <v>253</v>
      </c>
      <c r="G13" s="131">
        <f>F13-C13</f>
        <v>-15</v>
      </c>
      <c r="H13" s="167"/>
      <c r="I13" s="135"/>
      <c r="J13" s="131"/>
      <c r="K13" s="135"/>
      <c r="L13" s="133"/>
      <c r="M13" s="134"/>
      <c r="N13" s="134"/>
      <c r="O13" s="133"/>
      <c r="P13" s="131"/>
      <c r="Q13" s="135"/>
      <c r="R13" s="300">
        <v>271</v>
      </c>
      <c r="S13" s="131">
        <f>R13-C13</f>
        <v>3</v>
      </c>
      <c r="T13" s="137"/>
      <c r="U13" s="135"/>
      <c r="V13" s="137"/>
    </row>
    <row r="14" spans="2:22" ht="15.75" thickBot="1">
      <c r="B14" s="146" t="s">
        <v>174</v>
      </c>
      <c r="C14" s="301">
        <v>189</v>
      </c>
      <c r="D14" s="151"/>
      <c r="E14" s="153"/>
      <c r="F14" s="301">
        <v>159</v>
      </c>
      <c r="G14" s="151">
        <f>F14-C14</f>
        <v>-30</v>
      </c>
      <c r="H14" s="170"/>
      <c r="I14" s="153"/>
      <c r="J14" s="151"/>
      <c r="K14" s="153"/>
      <c r="L14" s="154"/>
      <c r="M14" s="149"/>
      <c r="N14" s="149"/>
      <c r="O14" s="154"/>
      <c r="P14" s="151"/>
      <c r="Q14" s="153"/>
      <c r="R14" s="301">
        <v>127</v>
      </c>
      <c r="S14" s="151">
        <f>R14-C14</f>
        <v>-62</v>
      </c>
      <c r="T14" s="152"/>
      <c r="U14" s="153"/>
      <c r="V14" s="152"/>
    </row>
    <row r="18" spans="2:21" ht="15">
      <c r="B18" s="2" t="s">
        <v>175</v>
      </c>
      <c r="C18" s="2"/>
    </row>
    <row r="19" spans="2:21">
      <c r="E19" s="25"/>
      <c r="F19" s="25"/>
      <c r="G19" s="25"/>
      <c r="U19" s="155"/>
    </row>
    <row r="20" spans="2:21" ht="51.75">
      <c r="B20" s="156" t="s">
        <v>177</v>
      </c>
      <c r="E20" s="67"/>
      <c r="F20" s="67"/>
      <c r="G20" s="67"/>
    </row>
    <row r="21" spans="2:21">
      <c r="E21" s="38"/>
      <c r="F21" s="38"/>
      <c r="G21" s="38"/>
    </row>
    <row r="22" spans="2:21" ht="38.25">
      <c r="B22" s="156" t="s">
        <v>243</v>
      </c>
      <c r="E22" s="38"/>
      <c r="F22" s="38"/>
      <c r="G22" s="38"/>
    </row>
    <row r="23" spans="2:21">
      <c r="E23" s="38"/>
      <c r="F23" s="38"/>
      <c r="G23" s="38"/>
    </row>
    <row r="24" spans="2:21" ht="38.25">
      <c r="B24" s="156" t="s">
        <v>244</v>
      </c>
      <c r="E24" s="38"/>
      <c r="F24" s="38"/>
      <c r="G24" s="38"/>
    </row>
    <row r="25" spans="2:21">
      <c r="E25" s="38"/>
      <c r="F25" s="38"/>
      <c r="G25" s="38"/>
    </row>
    <row r="26" spans="2:21">
      <c r="E26" s="38"/>
      <c r="F26" s="38"/>
      <c r="G26" s="38"/>
    </row>
    <row r="27" spans="2:21">
      <c r="E27" s="38"/>
      <c r="F27" s="38"/>
      <c r="G27" s="38"/>
    </row>
    <row r="28" spans="2:21">
      <c r="E28" s="38"/>
      <c r="F28" s="38"/>
      <c r="G28" s="38"/>
    </row>
    <row r="29" spans="2:21">
      <c r="E29" s="38"/>
      <c r="F29" s="38"/>
      <c r="G29" s="38"/>
    </row>
    <row r="30" spans="2:21">
      <c r="E30" s="38"/>
      <c r="F30" s="38"/>
      <c r="G30" s="38"/>
    </row>
    <row r="31" spans="2:21">
      <c r="E31" s="38"/>
      <c r="F31" s="38"/>
      <c r="G31" s="38"/>
    </row>
    <row r="32" spans="2:21">
      <c r="E32" s="25"/>
      <c r="F32" s="25"/>
      <c r="G32" s="25"/>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3:X30"/>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32</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15" t="s">
        <v>168</v>
      </c>
      <c r="E9" s="117" t="s">
        <v>169</v>
      </c>
      <c r="F9" s="158" t="s">
        <v>167</v>
      </c>
      <c r="G9" s="159" t="s">
        <v>168</v>
      </c>
      <c r="H9" s="160" t="s">
        <v>169</v>
      </c>
      <c r="I9" s="206" t="s">
        <v>167</v>
      </c>
      <c r="J9" s="159" t="s">
        <v>168</v>
      </c>
      <c r="K9" s="158" t="s">
        <v>169</v>
      </c>
      <c r="L9" s="206" t="s">
        <v>167</v>
      </c>
      <c r="M9" s="283" t="s">
        <v>168</v>
      </c>
      <c r="N9" s="283" t="s">
        <v>169</v>
      </c>
      <c r="O9" s="206" t="s">
        <v>167</v>
      </c>
      <c r="P9" s="159" t="s">
        <v>168</v>
      </c>
      <c r="Q9" s="158" t="s">
        <v>169</v>
      </c>
      <c r="R9" s="206" t="s">
        <v>167</v>
      </c>
      <c r="S9" s="283" t="s">
        <v>168</v>
      </c>
      <c r="T9" s="283" t="s">
        <v>169</v>
      </c>
      <c r="U9" s="122"/>
      <c r="V9" s="123"/>
    </row>
    <row r="10" spans="2:22" ht="15">
      <c r="B10" s="124" t="s">
        <v>170</v>
      </c>
      <c r="C10" s="297">
        <v>30.93</v>
      </c>
      <c r="D10" s="126">
        <f>+C10-$U10</f>
        <v>0.64473333333333116</v>
      </c>
      <c r="E10" s="208">
        <f>+(D10/$U10)*100</f>
        <v>2.1288679423878203</v>
      </c>
      <c r="F10" s="297">
        <v>30.55</v>
      </c>
      <c r="G10" s="126">
        <f>+F10-$U10</f>
        <v>0.26473333333333215</v>
      </c>
      <c r="H10" s="209">
        <f>+(G10/$U10)*100</f>
        <v>0.87413241642250294</v>
      </c>
      <c r="I10" s="305">
        <v>31.23</v>
      </c>
      <c r="J10" s="126">
        <f>+I10-$U10</f>
        <v>0.94473333333333187</v>
      </c>
      <c r="K10" s="208">
        <f>+(J10/$U10)*100</f>
        <v>3.1194486207814971</v>
      </c>
      <c r="L10" s="297">
        <v>30.3</v>
      </c>
      <c r="M10" s="126">
        <f>+L10-$U10</f>
        <v>1.4733333333332155E-2</v>
      </c>
      <c r="N10" s="208">
        <f>+(M10/$U10)*100</f>
        <v>4.8648517761107672E-2</v>
      </c>
      <c r="O10" s="297">
        <v>31.28</v>
      </c>
      <c r="P10" s="126">
        <f>+O10-$U10</f>
        <v>0.99473333333333258</v>
      </c>
      <c r="Q10" s="208">
        <f>+(P10/$U10)*100</f>
        <v>3.2845454005137782</v>
      </c>
      <c r="R10" s="297">
        <v>31.28</v>
      </c>
      <c r="S10" s="126">
        <f>+R10-$U10</f>
        <v>0.99473333333333258</v>
      </c>
      <c r="T10" s="209">
        <f>+(S10/$U10)*100</f>
        <v>3.2845454005137782</v>
      </c>
      <c r="U10" s="136">
        <f>AVERAGE(C10,F10,I10)*0.98</f>
        <v>30.285266666666669</v>
      </c>
      <c r="V10" s="137"/>
    </row>
    <row r="11" spans="2:22" ht="15">
      <c r="B11" s="124" t="s">
        <v>171</v>
      </c>
      <c r="C11" s="300">
        <v>337</v>
      </c>
      <c r="D11" s="131"/>
      <c r="E11" s="135"/>
      <c r="F11" s="300">
        <v>335</v>
      </c>
      <c r="G11" s="131">
        <f>F11-$C11</f>
        <v>-2</v>
      </c>
      <c r="H11" s="167"/>
      <c r="I11" s="310">
        <v>440</v>
      </c>
      <c r="J11" s="131">
        <f>I11-$C11</f>
        <v>103</v>
      </c>
      <c r="K11" s="135"/>
      <c r="L11" s="300">
        <v>599</v>
      </c>
      <c r="M11" s="131">
        <f>L11-$C11</f>
        <v>262</v>
      </c>
      <c r="N11" s="134"/>
      <c r="O11" s="300">
        <v>599</v>
      </c>
      <c r="P11" s="131">
        <f>O11-$C11</f>
        <v>262</v>
      </c>
      <c r="Q11" s="135"/>
      <c r="R11" s="300">
        <v>599</v>
      </c>
      <c r="S11" s="131">
        <f>R11-$C11</f>
        <v>262</v>
      </c>
      <c r="T11" s="137"/>
      <c r="U11" s="135"/>
      <c r="V11" s="137"/>
    </row>
    <row r="12" spans="2:22" ht="15">
      <c r="B12" s="124" t="s">
        <v>172</v>
      </c>
      <c r="C12" s="300">
        <v>404</v>
      </c>
      <c r="D12" s="131"/>
      <c r="E12" s="135"/>
      <c r="F12" s="300">
        <v>380</v>
      </c>
      <c r="G12" s="131">
        <f>F12-$C12</f>
        <v>-24</v>
      </c>
      <c r="H12" s="167"/>
      <c r="I12" s="310">
        <v>440</v>
      </c>
      <c r="J12" s="131">
        <f>I12-$C12</f>
        <v>36</v>
      </c>
      <c r="K12" s="135"/>
      <c r="L12" s="133"/>
      <c r="M12" s="131"/>
      <c r="N12" s="134"/>
      <c r="O12" s="300">
        <v>610</v>
      </c>
      <c r="P12" s="131">
        <f>O12-$C12</f>
        <v>206</v>
      </c>
      <c r="Q12" s="135"/>
      <c r="R12" s="300">
        <v>610</v>
      </c>
      <c r="S12" s="131">
        <f>R12-$C12</f>
        <v>206</v>
      </c>
      <c r="T12" s="137"/>
      <c r="U12" s="135"/>
      <c r="V12" s="137"/>
    </row>
    <row r="13" spans="2:22" ht="15">
      <c r="B13" s="124" t="s">
        <v>173</v>
      </c>
      <c r="C13" s="300">
        <v>404</v>
      </c>
      <c r="D13" s="131">
        <f>C13-$O13</f>
        <v>35</v>
      </c>
      <c r="E13" s="135"/>
      <c r="F13" s="300">
        <v>355</v>
      </c>
      <c r="G13" s="131">
        <f>F13-$O13</f>
        <v>-14</v>
      </c>
      <c r="H13" s="167"/>
      <c r="I13" s="310">
        <v>402</v>
      </c>
      <c r="J13" s="131">
        <f>I13-$O13</f>
        <v>33</v>
      </c>
      <c r="K13" s="135"/>
      <c r="L13" s="335"/>
      <c r="M13" s="134"/>
      <c r="N13" s="134"/>
      <c r="O13" s="300">
        <v>369</v>
      </c>
      <c r="P13" s="131"/>
      <c r="Q13" s="135"/>
      <c r="R13" s="300">
        <v>369</v>
      </c>
      <c r="S13" s="131">
        <f>R13-$O13</f>
        <v>0</v>
      </c>
      <c r="T13" s="137"/>
      <c r="U13" s="135"/>
      <c r="V13" s="137"/>
    </row>
    <row r="14" spans="2:22" ht="15.75" thickBot="1">
      <c r="B14" s="146" t="s">
        <v>174</v>
      </c>
      <c r="C14" s="301">
        <v>162</v>
      </c>
      <c r="D14" s="151">
        <f>C14-$O14</f>
        <v>63</v>
      </c>
      <c r="E14" s="153"/>
      <c r="F14" s="301">
        <v>113</v>
      </c>
      <c r="G14" s="151">
        <f>F14-$O14</f>
        <v>14</v>
      </c>
      <c r="H14" s="170"/>
      <c r="I14" s="311">
        <v>135</v>
      </c>
      <c r="J14" s="151">
        <f>I14-$O14</f>
        <v>36</v>
      </c>
      <c r="K14" s="153"/>
      <c r="L14" s="336"/>
      <c r="M14" s="149"/>
      <c r="N14" s="149"/>
      <c r="O14" s="301">
        <v>99</v>
      </c>
      <c r="P14" s="151"/>
      <c r="Q14" s="153"/>
      <c r="R14" s="301">
        <v>99</v>
      </c>
      <c r="S14" s="151">
        <f>R14-$O14</f>
        <v>0</v>
      </c>
      <c r="T14" s="152"/>
      <c r="U14" s="153"/>
      <c r="V14" s="152"/>
    </row>
    <row r="18" spans="2:24" ht="15">
      <c r="B18" s="2" t="s">
        <v>175</v>
      </c>
      <c r="C18" s="2"/>
    </row>
    <row r="19" spans="2:24" ht="15">
      <c r="F19" s="67"/>
      <c r="G19" s="67"/>
      <c r="H19" s="67"/>
      <c r="I19" s="67"/>
      <c r="J19" s="67"/>
      <c r="K19" s="67"/>
      <c r="U19" s="155"/>
    </row>
    <row r="20" spans="2:24" ht="51">
      <c r="B20" s="156" t="s">
        <v>177</v>
      </c>
      <c r="C20" s="74"/>
      <c r="D20" s="74" t="s">
        <v>181</v>
      </c>
      <c r="E20" s="74" t="s">
        <v>182</v>
      </c>
      <c r="F20" s="74" t="s">
        <v>183</v>
      </c>
      <c r="G20" s="74" t="s">
        <v>190</v>
      </c>
      <c r="H20" s="74" t="s">
        <v>5</v>
      </c>
      <c r="I20" s="74" t="s">
        <v>218</v>
      </c>
    </row>
    <row r="21" spans="2:24">
      <c r="C21" s="74" t="s">
        <v>184</v>
      </c>
      <c r="D21" s="74">
        <v>337</v>
      </c>
      <c r="E21" s="74">
        <v>335</v>
      </c>
      <c r="F21" s="74">
        <v>440</v>
      </c>
      <c r="G21" s="74">
        <v>599</v>
      </c>
      <c r="H21" s="74">
        <v>599</v>
      </c>
      <c r="I21" s="74">
        <v>599</v>
      </c>
      <c r="K21" s="74"/>
      <c r="L21" s="74" t="s">
        <v>181</v>
      </c>
      <c r="M21" s="74" t="s">
        <v>182</v>
      </c>
      <c r="N21" s="74" t="s">
        <v>183</v>
      </c>
      <c r="O21" t="s">
        <v>190</v>
      </c>
      <c r="P21" s="74" t="s">
        <v>5</v>
      </c>
      <c r="Q21" s="74" t="s">
        <v>218</v>
      </c>
    </row>
    <row r="22" spans="2:24" ht="51">
      <c r="B22" s="156" t="s">
        <v>224</v>
      </c>
      <c r="C22" s="74" t="s">
        <v>185</v>
      </c>
      <c r="D22" s="74">
        <v>404</v>
      </c>
      <c r="E22" s="74">
        <v>380</v>
      </c>
      <c r="F22" s="74">
        <v>440</v>
      </c>
      <c r="G22" s="74"/>
      <c r="H22" s="74">
        <v>610</v>
      </c>
      <c r="I22" s="74">
        <v>610</v>
      </c>
      <c r="K22" s="74" t="s">
        <v>186</v>
      </c>
      <c r="L22" s="74">
        <v>404</v>
      </c>
      <c r="M22" s="74">
        <v>355</v>
      </c>
      <c r="N22" s="74">
        <v>253</v>
      </c>
      <c r="P22" s="74">
        <v>369</v>
      </c>
      <c r="Q22" s="74">
        <v>369</v>
      </c>
      <c r="R22" s="203" t="s">
        <v>181</v>
      </c>
      <c r="S22" s="203" t="s">
        <v>182</v>
      </c>
      <c r="T22" s="203" t="s">
        <v>183</v>
      </c>
      <c r="U22" s="74" t="s">
        <v>190</v>
      </c>
      <c r="V22" s="74" t="s">
        <v>5</v>
      </c>
      <c r="W22" s="74" t="s">
        <v>218</v>
      </c>
      <c r="X22" s="74" t="s">
        <v>188</v>
      </c>
    </row>
    <row r="23" spans="2:24">
      <c r="K23" s="74" t="s">
        <v>187</v>
      </c>
      <c r="L23" s="74">
        <v>162</v>
      </c>
      <c r="M23" s="74">
        <v>113</v>
      </c>
      <c r="N23" s="74">
        <v>123</v>
      </c>
      <c r="P23" s="74">
        <v>99</v>
      </c>
      <c r="Q23" s="74">
        <v>99</v>
      </c>
      <c r="R23" s="203">
        <v>30.93</v>
      </c>
      <c r="S23" s="203">
        <v>30.55</v>
      </c>
      <c r="T23" s="203">
        <v>31.23</v>
      </c>
      <c r="U23" s="74">
        <v>30.3</v>
      </c>
      <c r="V23" s="74">
        <v>31.28</v>
      </c>
      <c r="W23" s="74">
        <v>31.28</v>
      </c>
      <c r="X23" s="74">
        <v>30.29</v>
      </c>
    </row>
    <row r="24" spans="2:24" ht="38.25">
      <c r="B24" s="156" t="s">
        <v>245</v>
      </c>
      <c r="F24" s="38"/>
      <c r="G24" s="38"/>
      <c r="H24" s="38"/>
      <c r="I24" s="38"/>
      <c r="J24" s="38"/>
      <c r="K24" s="38"/>
    </row>
    <row r="25" spans="2:24">
      <c r="F25" s="38"/>
      <c r="G25" s="38"/>
      <c r="H25" s="38"/>
      <c r="I25" s="38"/>
      <c r="J25" s="38"/>
      <c r="K25" s="38"/>
    </row>
    <row r="26" spans="2:24" ht="51">
      <c r="B26" s="156" t="s">
        <v>246</v>
      </c>
      <c r="F26" s="38"/>
      <c r="G26" s="38"/>
      <c r="H26" s="38"/>
      <c r="I26" s="38"/>
      <c r="J26" s="38"/>
      <c r="K26" s="38"/>
    </row>
    <row r="27" spans="2:24">
      <c r="F27" s="38"/>
      <c r="G27" s="38"/>
      <c r="H27" s="38"/>
      <c r="I27" s="38"/>
      <c r="J27" s="38"/>
      <c r="K27" s="38"/>
    </row>
    <row r="28" spans="2:24">
      <c r="F28" s="38"/>
      <c r="G28" s="73"/>
      <c r="H28" s="38"/>
      <c r="I28" s="38"/>
      <c r="J28" s="38"/>
      <c r="K28" s="38"/>
    </row>
    <row r="29" spans="2:24">
      <c r="F29" s="38"/>
      <c r="G29" s="38"/>
      <c r="H29" s="38"/>
      <c r="I29" s="38"/>
      <c r="J29" s="38"/>
      <c r="K29" s="38"/>
    </row>
    <row r="30" spans="2:24">
      <c r="F30" s="38"/>
      <c r="G30" s="38"/>
      <c r="H30" s="38"/>
      <c r="I30" s="38"/>
      <c r="J30" s="38"/>
      <c r="K30"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3:V31"/>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32</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15" t="s">
        <v>168</v>
      </c>
      <c r="E9" s="117" t="s">
        <v>169</v>
      </c>
      <c r="F9" s="158" t="s">
        <v>167</v>
      </c>
      <c r="G9" s="159" t="s">
        <v>168</v>
      </c>
      <c r="H9" s="160" t="s">
        <v>169</v>
      </c>
      <c r="I9" s="206" t="s">
        <v>167</v>
      </c>
      <c r="J9" s="159" t="s">
        <v>168</v>
      </c>
      <c r="K9" s="158" t="s">
        <v>169</v>
      </c>
      <c r="L9" s="120" t="s">
        <v>167</v>
      </c>
      <c r="M9" s="121" t="s">
        <v>168</v>
      </c>
      <c r="N9" s="121" t="s">
        <v>169</v>
      </c>
      <c r="O9" s="206" t="s">
        <v>167</v>
      </c>
      <c r="P9" s="159" t="s">
        <v>168</v>
      </c>
      <c r="Q9" s="158" t="s">
        <v>169</v>
      </c>
      <c r="R9" s="120" t="s">
        <v>167</v>
      </c>
      <c r="S9" s="121" t="s">
        <v>168</v>
      </c>
      <c r="T9" s="121" t="s">
        <v>169</v>
      </c>
      <c r="U9" s="122"/>
      <c r="V9" s="123"/>
    </row>
    <row r="10" spans="2:22" ht="15">
      <c r="B10" s="124" t="s">
        <v>170</v>
      </c>
      <c r="C10" s="297">
        <v>31.48</v>
      </c>
      <c r="D10" s="126">
        <f>+C10-$U10</f>
        <v>0.5871333333333375</v>
      </c>
      <c r="E10" s="208">
        <f>+(D10/$U10)*100</f>
        <v>1.9005466202553909</v>
      </c>
      <c r="F10" s="297">
        <v>31.07</v>
      </c>
      <c r="G10" s="126">
        <f>+F10-$U10</f>
        <v>0.17713333333333736</v>
      </c>
      <c r="H10" s="208">
        <f>+(G10/$U10)*100</f>
        <v>0.57337939934355098</v>
      </c>
      <c r="I10" s="297">
        <v>32.020000000000003</v>
      </c>
      <c r="J10" s="126">
        <f>+I10-$U10</f>
        <v>1.1271333333333402</v>
      </c>
      <c r="K10" s="209">
        <f>+(J10/$U10)*100</f>
        <v>3.6485229599929445</v>
      </c>
      <c r="L10" s="135"/>
      <c r="M10" s="134"/>
      <c r="N10" s="134"/>
      <c r="O10" s="297">
        <v>31.88</v>
      </c>
      <c r="P10" s="126">
        <f>+O10-$U10</f>
        <v>0.98713333333333608</v>
      </c>
      <c r="Q10" s="209">
        <f>+(P10/$U10)*100</f>
        <v>3.1953439089498636</v>
      </c>
      <c r="R10" s="135"/>
      <c r="S10" s="134"/>
      <c r="T10" s="134"/>
      <c r="U10" s="136">
        <f>AVERAGE(C10,F10,I10)*0.98</f>
        <v>30.892866666666663</v>
      </c>
      <c r="V10" s="137"/>
    </row>
    <row r="11" spans="2:22" ht="15">
      <c r="B11" s="124" t="s">
        <v>171</v>
      </c>
      <c r="C11" s="300">
        <v>361</v>
      </c>
      <c r="D11" s="131">
        <f>C11-$O11</f>
        <v>-171</v>
      </c>
      <c r="E11" s="135"/>
      <c r="F11" s="300">
        <v>364</v>
      </c>
      <c r="G11" s="131">
        <f>F11-$O11</f>
        <v>-168</v>
      </c>
      <c r="H11" s="135"/>
      <c r="I11" s="300">
        <v>434</v>
      </c>
      <c r="J11" s="131">
        <f>I11-$O11</f>
        <v>-98</v>
      </c>
      <c r="K11" s="167"/>
      <c r="L11" s="135"/>
      <c r="M11" s="134"/>
      <c r="N11" s="134"/>
      <c r="O11" s="300">
        <v>532</v>
      </c>
      <c r="P11" s="131"/>
      <c r="Q11" s="167"/>
      <c r="R11" s="135"/>
      <c r="S11" s="134"/>
      <c r="T11" s="134"/>
      <c r="U11" s="133"/>
      <c r="V11" s="137"/>
    </row>
    <row r="12" spans="2:22" ht="15">
      <c r="B12" s="124" t="s">
        <v>172</v>
      </c>
      <c r="C12" s="300">
        <v>348</v>
      </c>
      <c r="D12" s="131">
        <f>C12-$O12</f>
        <v>-181</v>
      </c>
      <c r="E12" s="135"/>
      <c r="F12" s="300">
        <v>338</v>
      </c>
      <c r="G12" s="131">
        <f>F12-$O12</f>
        <v>-191</v>
      </c>
      <c r="H12" s="135"/>
      <c r="I12" s="300">
        <v>434</v>
      </c>
      <c r="J12" s="131">
        <f>I12-$O12</f>
        <v>-95</v>
      </c>
      <c r="K12" s="167"/>
      <c r="L12" s="135"/>
      <c r="M12" s="134"/>
      <c r="N12" s="134"/>
      <c r="O12" s="300">
        <v>529</v>
      </c>
      <c r="P12" s="131"/>
      <c r="Q12" s="167"/>
      <c r="R12" s="135"/>
      <c r="S12" s="134"/>
      <c r="T12" s="134"/>
      <c r="U12" s="133"/>
      <c r="V12" s="137"/>
    </row>
    <row r="13" spans="2:22" ht="15">
      <c r="B13" s="124" t="s">
        <v>173</v>
      </c>
      <c r="C13" s="300">
        <v>600</v>
      </c>
      <c r="D13" s="131">
        <f>C13-$O13</f>
        <v>16</v>
      </c>
      <c r="E13" s="135"/>
      <c r="F13" s="300">
        <v>550</v>
      </c>
      <c r="G13" s="131">
        <f>F13-$O13</f>
        <v>-34</v>
      </c>
      <c r="H13" s="135"/>
      <c r="I13" s="300">
        <v>575</v>
      </c>
      <c r="J13" s="131">
        <f>I13-$O13</f>
        <v>-9</v>
      </c>
      <c r="K13" s="167"/>
      <c r="L13" s="135"/>
      <c r="M13" s="134"/>
      <c r="N13" s="134"/>
      <c r="O13" s="300">
        <v>584</v>
      </c>
      <c r="P13" s="131"/>
      <c r="Q13" s="167"/>
      <c r="R13" s="135"/>
      <c r="S13" s="134"/>
      <c r="T13" s="134"/>
      <c r="U13" s="133"/>
      <c r="V13" s="137"/>
    </row>
    <row r="14" spans="2:22" ht="15.75" thickBot="1">
      <c r="B14" s="146" t="s">
        <v>174</v>
      </c>
      <c r="C14" s="301">
        <v>243</v>
      </c>
      <c r="D14" s="151">
        <f>C14-$O14</f>
        <v>39</v>
      </c>
      <c r="E14" s="153"/>
      <c r="F14" s="301">
        <v>194</v>
      </c>
      <c r="G14" s="151">
        <f>F14-$O14</f>
        <v>-10</v>
      </c>
      <c r="H14" s="153"/>
      <c r="I14" s="301">
        <v>191</v>
      </c>
      <c r="J14" s="151">
        <f>I14-$O14</f>
        <v>-13</v>
      </c>
      <c r="K14" s="170"/>
      <c r="L14" s="153"/>
      <c r="M14" s="149"/>
      <c r="N14" s="149"/>
      <c r="O14" s="301">
        <v>204</v>
      </c>
      <c r="P14" s="151"/>
      <c r="Q14" s="170"/>
      <c r="R14" s="153"/>
      <c r="S14" s="149"/>
      <c r="T14" s="149"/>
      <c r="U14" s="154"/>
      <c r="V14" s="152"/>
    </row>
    <row r="18" spans="2:21" ht="15">
      <c r="B18" s="2" t="s">
        <v>175</v>
      </c>
      <c r="C18" s="2"/>
    </row>
    <row r="19" spans="2:21">
      <c r="E19" s="25"/>
      <c r="F19" s="25"/>
      <c r="G19" s="25"/>
      <c r="H19" s="25"/>
      <c r="U19" s="155"/>
    </row>
    <row r="20" spans="2:21" ht="51.75">
      <c r="B20" s="156" t="s">
        <v>177</v>
      </c>
      <c r="E20" s="14"/>
      <c r="F20" s="14"/>
      <c r="G20" s="14"/>
      <c r="H20" s="14"/>
    </row>
    <row r="21" spans="2:21">
      <c r="E21" s="38"/>
      <c r="F21" s="38"/>
      <c r="G21" s="38"/>
      <c r="H21" s="38"/>
    </row>
    <row r="22" spans="2:21" ht="51">
      <c r="B22" s="156" t="s">
        <v>224</v>
      </c>
      <c r="E22" s="38"/>
      <c r="F22" s="38"/>
      <c r="G22" s="38"/>
      <c r="H22" s="38"/>
    </row>
    <row r="23" spans="2:21">
      <c r="E23" s="38"/>
      <c r="F23" s="38"/>
      <c r="G23" s="38"/>
      <c r="H23" s="38"/>
    </row>
    <row r="24" spans="2:21" ht="38.25">
      <c r="B24" s="156" t="s">
        <v>247</v>
      </c>
      <c r="E24" s="38"/>
      <c r="F24" s="38"/>
      <c r="G24" s="38"/>
      <c r="H24" s="38"/>
    </row>
    <row r="25" spans="2:21">
      <c r="E25" s="38"/>
      <c r="F25" s="38"/>
      <c r="G25" s="38"/>
      <c r="H25" s="38"/>
    </row>
    <row r="26" spans="2:21" ht="51">
      <c r="B26" s="156" t="s">
        <v>248</v>
      </c>
      <c r="E26" s="38"/>
      <c r="F26" s="38"/>
      <c r="G26" s="38"/>
      <c r="H26" s="38"/>
    </row>
    <row r="27" spans="2:21">
      <c r="E27" s="38"/>
      <c r="F27" s="38"/>
      <c r="G27" s="38"/>
      <c r="H27" s="38"/>
    </row>
    <row r="28" spans="2:21">
      <c r="E28" s="38"/>
      <c r="F28" s="38"/>
      <c r="G28" s="38"/>
      <c r="H28" s="38"/>
    </row>
    <row r="29" spans="2:21">
      <c r="E29" s="38"/>
      <c r="F29" s="38"/>
      <c r="G29" s="38"/>
      <c r="H29" s="38"/>
    </row>
    <row r="30" spans="2:21">
      <c r="E30" s="38"/>
      <c r="F30" s="38"/>
      <c r="G30" s="38"/>
      <c r="H30" s="38"/>
    </row>
    <row r="31" spans="2:21">
      <c r="E31" s="38"/>
      <c r="F31" s="38"/>
      <c r="G31" s="38"/>
      <c r="H31"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3:AA30"/>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15" t="s">
        <v>168</v>
      </c>
      <c r="E9" s="117" t="s">
        <v>169</v>
      </c>
      <c r="F9" s="158" t="s">
        <v>167</v>
      </c>
      <c r="G9" s="159" t="s">
        <v>168</v>
      </c>
      <c r="H9" s="160" t="s">
        <v>169</v>
      </c>
      <c r="I9" s="206" t="s">
        <v>167</v>
      </c>
      <c r="J9" s="159" t="s">
        <v>168</v>
      </c>
      <c r="K9" s="158" t="s">
        <v>169</v>
      </c>
      <c r="L9" s="120" t="s">
        <v>167</v>
      </c>
      <c r="M9" s="121" t="s">
        <v>168</v>
      </c>
      <c r="N9" s="121" t="s">
        <v>169</v>
      </c>
      <c r="O9" s="206" t="s">
        <v>167</v>
      </c>
      <c r="P9" s="159" t="s">
        <v>168</v>
      </c>
      <c r="Q9" s="158" t="s">
        <v>169</v>
      </c>
      <c r="R9" s="120" t="s">
        <v>167</v>
      </c>
      <c r="S9" s="121" t="s">
        <v>168</v>
      </c>
      <c r="T9" s="121" t="s">
        <v>169</v>
      </c>
      <c r="U9" s="122"/>
      <c r="V9" s="123"/>
    </row>
    <row r="10" spans="2:22" ht="15">
      <c r="B10" s="124" t="s">
        <v>170</v>
      </c>
      <c r="C10" s="297">
        <v>11.92</v>
      </c>
      <c r="D10" s="126">
        <f>+C10-$U10</f>
        <v>0.79373333333333385</v>
      </c>
      <c r="E10" s="208">
        <f>+(D10/$U10)*100</f>
        <v>7.1338694021354927</v>
      </c>
      <c r="F10" s="297">
        <v>10.78</v>
      </c>
      <c r="G10" s="126">
        <f>+F10-$U10</f>
        <v>-0.34626666666666672</v>
      </c>
      <c r="H10" s="208">
        <f>+(G10/$U10)*100</f>
        <v>-3.1121550205519677</v>
      </c>
      <c r="I10" s="297">
        <v>11.36</v>
      </c>
      <c r="J10" s="126">
        <f>+I10-$U10</f>
        <v>0.23373333333333335</v>
      </c>
      <c r="K10" s="209">
        <f>+(J10/$U10)*100</f>
        <v>2.1007345980083167</v>
      </c>
      <c r="L10" s="135"/>
      <c r="M10" s="134"/>
      <c r="N10" s="134"/>
      <c r="O10" s="297">
        <v>11.47</v>
      </c>
      <c r="P10" s="126">
        <f>+O10-$U10</f>
        <v>0.34373333333333456</v>
      </c>
      <c r="Q10" s="209">
        <f>+(P10/$U10)*100</f>
        <v>3.0893860773904507</v>
      </c>
      <c r="R10" s="135"/>
      <c r="S10" s="134"/>
      <c r="T10" s="134"/>
      <c r="U10" s="136">
        <f>AVERAGE(C10,F10,I10)*0.98</f>
        <v>11.126266666666666</v>
      </c>
      <c r="V10" s="137"/>
    </row>
    <row r="11" spans="2:22" ht="15">
      <c r="B11" s="124" t="s">
        <v>171</v>
      </c>
      <c r="C11" s="300">
        <v>787</v>
      </c>
      <c r="D11" s="131"/>
      <c r="E11" s="135"/>
      <c r="F11" s="300">
        <v>797</v>
      </c>
      <c r="G11" s="131">
        <f>F11-$C11</f>
        <v>10</v>
      </c>
      <c r="H11" s="135"/>
      <c r="I11" s="300">
        <v>863</v>
      </c>
      <c r="J11" s="131">
        <f>I11-$C11</f>
        <v>76</v>
      </c>
      <c r="K11" s="167"/>
      <c r="L11" s="135"/>
      <c r="M11" s="134"/>
      <c r="N11" s="134"/>
      <c r="O11" s="300">
        <v>900</v>
      </c>
      <c r="P11" s="131">
        <f>O11-$C11</f>
        <v>113</v>
      </c>
      <c r="Q11" s="167"/>
      <c r="R11" s="135"/>
      <c r="S11" s="134"/>
      <c r="T11" s="134"/>
      <c r="U11" s="133"/>
      <c r="V11" s="137"/>
    </row>
    <row r="12" spans="2:22" ht="15">
      <c r="B12" s="124" t="s">
        <v>172</v>
      </c>
      <c r="C12" s="300">
        <v>537</v>
      </c>
      <c r="D12" s="131"/>
      <c r="E12" s="212"/>
      <c r="F12" s="300">
        <v>543</v>
      </c>
      <c r="G12" s="131">
        <f>F12-$C12</f>
        <v>6</v>
      </c>
      <c r="H12" s="212"/>
      <c r="I12" s="300">
        <v>634</v>
      </c>
      <c r="J12" s="131">
        <f>I12-$C12</f>
        <v>97</v>
      </c>
      <c r="K12" s="260"/>
      <c r="L12" s="135"/>
      <c r="M12" s="134"/>
      <c r="N12" s="134"/>
      <c r="O12" s="300">
        <v>674</v>
      </c>
      <c r="P12" s="131">
        <f>O12-$C12</f>
        <v>137</v>
      </c>
      <c r="Q12" s="260"/>
      <c r="R12" s="135"/>
      <c r="S12" s="134"/>
      <c r="T12" s="134"/>
      <c r="U12" s="133"/>
      <c r="V12" s="137"/>
    </row>
    <row r="13" spans="2:22" ht="15">
      <c r="B13" s="124" t="s">
        <v>173</v>
      </c>
      <c r="C13" s="300">
        <v>2882</v>
      </c>
      <c r="D13" s="131">
        <f>C13-$U13</f>
        <v>48</v>
      </c>
      <c r="E13" s="261">
        <f>+(D13/$U13)*100</f>
        <v>1.6937191249117856</v>
      </c>
      <c r="F13" s="300">
        <v>2830</v>
      </c>
      <c r="G13" s="131">
        <f>F13-$U13</f>
        <v>-4</v>
      </c>
      <c r="H13" s="261">
        <f>+(G13/$U13)*100</f>
        <v>-0.14114326040931546</v>
      </c>
      <c r="I13" s="300">
        <v>2832</v>
      </c>
      <c r="J13" s="131">
        <f>I13-$U13</f>
        <v>-2</v>
      </c>
      <c r="K13" s="262">
        <f>+(J13/$U13)*100</f>
        <v>-7.0571630204657732E-2</v>
      </c>
      <c r="L13" s="135"/>
      <c r="M13" s="134"/>
      <c r="N13" s="134"/>
      <c r="O13" s="300">
        <v>2832</v>
      </c>
      <c r="P13" s="131">
        <f>O13-$U13</f>
        <v>-2</v>
      </c>
      <c r="Q13" s="262">
        <f>+(P13/$U13)*100</f>
        <v>-7.0571630204657732E-2</v>
      </c>
      <c r="R13" s="135"/>
      <c r="S13" s="134"/>
      <c r="T13" s="134"/>
      <c r="U13" s="133">
        <v>2834</v>
      </c>
      <c r="V13" s="137"/>
    </row>
    <row r="14" spans="2:22" ht="15.75" thickBot="1">
      <c r="B14" s="146" t="s">
        <v>174</v>
      </c>
      <c r="C14" s="301">
        <v>2190</v>
      </c>
      <c r="D14" s="151">
        <f>C14-$U14</f>
        <v>61</v>
      </c>
      <c r="E14" s="263">
        <f>+(D14/$U14)*100</f>
        <v>2.8651949271958665</v>
      </c>
      <c r="F14" s="301">
        <v>2137</v>
      </c>
      <c r="G14" s="151">
        <f>F14-$U14</f>
        <v>8</v>
      </c>
      <c r="H14" s="263">
        <f>+(G14/$U14)*100</f>
        <v>0.37576326914044156</v>
      </c>
      <c r="I14" s="301">
        <v>2142</v>
      </c>
      <c r="J14" s="151">
        <f>I14-$U14</f>
        <v>13</v>
      </c>
      <c r="K14" s="264">
        <f>+(J14/$U14)*100</f>
        <v>0.61061531235321742</v>
      </c>
      <c r="L14" s="153"/>
      <c r="M14" s="149"/>
      <c r="N14" s="149"/>
      <c r="O14" s="301">
        <v>2129</v>
      </c>
      <c r="P14" s="151">
        <f>O14-$U14</f>
        <v>0</v>
      </c>
      <c r="Q14" s="264">
        <f>+(P14/$U14)*100</f>
        <v>0</v>
      </c>
      <c r="R14" s="153"/>
      <c r="S14" s="149"/>
      <c r="T14" s="149"/>
      <c r="U14" s="154">
        <v>2129</v>
      </c>
      <c r="V14" s="152"/>
    </row>
    <row r="18" spans="2:27" ht="15">
      <c r="B18" s="2" t="s">
        <v>175</v>
      </c>
      <c r="C18" s="2"/>
      <c r="E18" s="25"/>
      <c r="F18" s="25"/>
      <c r="G18" s="25"/>
      <c r="H18" s="25"/>
    </row>
    <row r="19" spans="2:27" ht="15">
      <c r="E19" s="14"/>
      <c r="F19" s="14"/>
      <c r="G19" s="14"/>
      <c r="H19" s="14"/>
      <c r="U19" s="155"/>
      <c r="W19" s="74" t="s">
        <v>181</v>
      </c>
      <c r="X19" s="74" t="s">
        <v>182</v>
      </c>
      <c r="Y19" s="74" t="s">
        <v>183</v>
      </c>
      <c r="Z19" s="74" t="s">
        <v>5</v>
      </c>
      <c r="AA19" s="74" t="s">
        <v>188</v>
      </c>
    </row>
    <row r="20" spans="2:27" ht="51">
      <c r="B20" s="156" t="s">
        <v>177</v>
      </c>
      <c r="C20" s="74"/>
      <c r="D20" s="74" t="s">
        <v>181</v>
      </c>
      <c r="E20" s="74" t="s">
        <v>182</v>
      </c>
      <c r="F20" s="74" t="s">
        <v>183</v>
      </c>
      <c r="G20" s="74" t="s">
        <v>5</v>
      </c>
      <c r="O20" s="74"/>
      <c r="P20" s="74"/>
      <c r="V20" s="74" t="s">
        <v>249</v>
      </c>
      <c r="W20" s="74">
        <v>1.69</v>
      </c>
      <c r="X20" s="74">
        <v>-0.14000000000000001</v>
      </c>
      <c r="Y20" s="74">
        <v>-7.0000000000000007E-2</v>
      </c>
      <c r="Z20" s="74">
        <v>-7.0000000000000007E-2</v>
      </c>
      <c r="AA20" s="74">
        <v>0</v>
      </c>
    </row>
    <row r="21" spans="2:27">
      <c r="B21" s="288"/>
      <c r="C21" s="74" t="s">
        <v>184</v>
      </c>
      <c r="D21" s="74">
        <v>787</v>
      </c>
      <c r="E21" s="74">
        <v>797</v>
      </c>
      <c r="F21" s="74">
        <v>863</v>
      </c>
      <c r="G21" s="74">
        <v>900</v>
      </c>
      <c r="K21" s="74"/>
      <c r="L21" s="74" t="s">
        <v>181</v>
      </c>
      <c r="M21" s="74" t="s">
        <v>182</v>
      </c>
      <c r="N21" s="74" t="s">
        <v>183</v>
      </c>
      <c r="O21" s="74" t="s">
        <v>5</v>
      </c>
      <c r="P21" s="74" t="s">
        <v>188</v>
      </c>
      <c r="V21" s="74" t="s">
        <v>250</v>
      </c>
      <c r="W21" s="74">
        <v>2.87</v>
      </c>
      <c r="X21" s="74">
        <v>0.61</v>
      </c>
      <c r="Y21" s="74">
        <v>0.61</v>
      </c>
      <c r="Z21" s="74">
        <v>0</v>
      </c>
      <c r="AA21" s="74">
        <v>0</v>
      </c>
    </row>
    <row r="22" spans="2:27" ht="102">
      <c r="B22" s="156" t="s">
        <v>110</v>
      </c>
      <c r="C22" s="74" t="s">
        <v>185</v>
      </c>
      <c r="D22" s="74">
        <v>537</v>
      </c>
      <c r="E22" s="74">
        <v>543</v>
      </c>
      <c r="F22" s="74">
        <v>634</v>
      </c>
      <c r="G22" s="74">
        <v>674</v>
      </c>
      <c r="K22" s="74" t="s">
        <v>186</v>
      </c>
      <c r="L22" s="74">
        <v>2882</v>
      </c>
      <c r="M22" s="74">
        <v>2830</v>
      </c>
      <c r="N22" s="74">
        <v>2832</v>
      </c>
      <c r="O22" s="74">
        <v>2832</v>
      </c>
      <c r="P22" s="74">
        <v>2834</v>
      </c>
      <c r="R22" s="203" t="s">
        <v>181</v>
      </c>
      <c r="S22" s="203" t="s">
        <v>182</v>
      </c>
      <c r="T22" s="203" t="s">
        <v>183</v>
      </c>
      <c r="U22" s="74" t="s">
        <v>5</v>
      </c>
      <c r="V22" s="74" t="s">
        <v>188</v>
      </c>
      <c r="W22" s="74"/>
      <c r="X22" s="74"/>
      <c r="Y22" s="74"/>
      <c r="Z22" s="74"/>
      <c r="AA22" s="74"/>
    </row>
    <row r="23" spans="2:27">
      <c r="B23" s="74"/>
      <c r="K23" s="74" t="s">
        <v>187</v>
      </c>
      <c r="L23" s="74">
        <v>2190</v>
      </c>
      <c r="M23" s="74">
        <v>2137</v>
      </c>
      <c r="N23" s="74">
        <v>2142</v>
      </c>
      <c r="O23" s="74">
        <v>2129</v>
      </c>
      <c r="P23" s="74">
        <v>2129</v>
      </c>
      <c r="R23" s="203">
        <v>11.92</v>
      </c>
      <c r="S23" s="203">
        <v>10.78</v>
      </c>
      <c r="T23" s="203">
        <v>11.36</v>
      </c>
      <c r="U23" s="74">
        <v>11.47</v>
      </c>
      <c r="V23" s="74">
        <v>11.13</v>
      </c>
    </row>
    <row r="24" spans="2:27" ht="48">
      <c r="B24" s="78" t="s">
        <v>251</v>
      </c>
      <c r="E24" s="38"/>
      <c r="F24" s="38"/>
      <c r="G24" s="38"/>
      <c r="H24" s="38"/>
    </row>
    <row r="25" spans="2:27">
      <c r="B25" s="74"/>
      <c r="E25" s="38"/>
      <c r="F25" s="38"/>
      <c r="G25" s="38"/>
      <c r="H25" s="38"/>
    </row>
    <row r="26" spans="2:27" ht="51">
      <c r="B26" s="156" t="s">
        <v>224</v>
      </c>
      <c r="E26" s="38"/>
      <c r="F26" s="38"/>
      <c r="G26" s="38"/>
      <c r="H26" s="38"/>
    </row>
    <row r="27" spans="2:27">
      <c r="B27" s="74"/>
      <c r="E27" s="38"/>
      <c r="F27" s="38"/>
      <c r="G27" s="38"/>
      <c r="H27" s="38"/>
    </row>
    <row r="28" spans="2:27">
      <c r="B28" s="78"/>
      <c r="E28" s="38"/>
      <c r="F28" s="38"/>
      <c r="G28" s="38"/>
      <c r="H28" s="38"/>
    </row>
    <row r="29" spans="2:27">
      <c r="E29" s="38"/>
      <c r="F29" s="38"/>
      <c r="G29" s="38"/>
      <c r="H29" s="38"/>
    </row>
    <row r="30" spans="2:27">
      <c r="E30" s="38"/>
      <c r="F30" s="38"/>
      <c r="G30" s="38"/>
      <c r="H30"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3:W25"/>
  <sheetViews>
    <sheetView workbookViewId="0"/>
  </sheetViews>
  <sheetFormatPr defaultColWidth="11.25" defaultRowHeight="14.25"/>
  <cols>
    <col min="1" max="1" width="10.625" customWidth="1"/>
    <col min="2" max="2" width="17.25" customWidth="1"/>
    <col min="3" max="1024" width="9" customWidth="1"/>
    <col min="1025" max="1025" width="11.25" customWidth="1"/>
  </cols>
  <sheetData>
    <row r="3" spans="2:23" ht="15">
      <c r="B3" s="2" t="s">
        <v>159</v>
      </c>
      <c r="C3" s="2" t="s">
        <v>31</v>
      </c>
    </row>
    <row r="7" spans="2:23" ht="15" thickBot="1"/>
    <row r="8" spans="2:23" ht="16.5" thickBot="1">
      <c r="B8" s="109"/>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c r="W8" s="109"/>
    </row>
    <row r="9" spans="2:23" ht="45.75" thickBot="1">
      <c r="B9" s="113" t="s">
        <v>166</v>
      </c>
      <c r="C9" s="226" t="s">
        <v>167</v>
      </c>
      <c r="D9" s="281" t="s">
        <v>168</v>
      </c>
      <c r="E9" s="282" t="s">
        <v>169</v>
      </c>
      <c r="F9" s="118" t="s">
        <v>167</v>
      </c>
      <c r="G9" s="119" t="s">
        <v>168</v>
      </c>
      <c r="H9" s="218" t="s">
        <v>169</v>
      </c>
      <c r="I9" s="120" t="s">
        <v>167</v>
      </c>
      <c r="J9" s="119" t="s">
        <v>168</v>
      </c>
      <c r="K9" s="118" t="s">
        <v>169</v>
      </c>
      <c r="L9" s="120" t="s">
        <v>167</v>
      </c>
      <c r="M9" s="121" t="s">
        <v>168</v>
      </c>
      <c r="N9" s="121" t="s">
        <v>169</v>
      </c>
      <c r="O9" s="206" t="s">
        <v>167</v>
      </c>
      <c r="P9" s="159" t="s">
        <v>168</v>
      </c>
      <c r="Q9" s="158" t="s">
        <v>169</v>
      </c>
      <c r="R9" s="120" t="s">
        <v>167</v>
      </c>
      <c r="S9" s="121" t="s">
        <v>168</v>
      </c>
      <c r="T9" s="121" t="s">
        <v>169</v>
      </c>
      <c r="U9" s="122"/>
      <c r="V9" s="123"/>
      <c r="W9" s="3"/>
    </row>
    <row r="10" spans="2:23" ht="15">
      <c r="B10" s="219" t="s">
        <v>170</v>
      </c>
      <c r="C10" s="130"/>
      <c r="D10" s="143"/>
      <c r="E10" s="268"/>
      <c r="F10" s="133"/>
      <c r="G10" s="131"/>
      <c r="H10" s="135"/>
      <c r="I10" s="133"/>
      <c r="J10" s="131"/>
      <c r="K10" s="135"/>
      <c r="L10" s="133"/>
      <c r="M10" s="134"/>
      <c r="N10" s="134"/>
      <c r="O10" s="297">
        <v>3.56</v>
      </c>
      <c r="P10" s="126">
        <f>+O10-$U10</f>
        <v>7.1200000000000152E-2</v>
      </c>
      <c r="Q10" s="209">
        <f>+(P10/$U10)*100</f>
        <v>2.0408163265306167</v>
      </c>
      <c r="R10" s="135"/>
      <c r="S10" s="134"/>
      <c r="T10" s="134"/>
      <c r="U10" s="136">
        <f>O10*0.98</f>
        <v>3.4887999999999999</v>
      </c>
      <c r="V10" s="137"/>
    </row>
    <row r="11" spans="2:23" ht="15">
      <c r="B11" s="219" t="s">
        <v>171</v>
      </c>
      <c r="C11" s="286"/>
      <c r="D11" s="131"/>
      <c r="E11" s="135"/>
      <c r="F11" s="133"/>
      <c r="G11" s="131"/>
      <c r="H11" s="135"/>
      <c r="I11" s="133"/>
      <c r="J11" s="131"/>
      <c r="K11" s="135"/>
      <c r="L11" s="133"/>
      <c r="M11" s="134"/>
      <c r="N11" s="134"/>
      <c r="O11" s="300">
        <v>195</v>
      </c>
      <c r="P11" s="131"/>
      <c r="Q11" s="167"/>
      <c r="R11" s="135"/>
      <c r="S11" s="134"/>
      <c r="T11" s="134"/>
      <c r="U11" s="133"/>
      <c r="V11" s="137"/>
    </row>
    <row r="12" spans="2:23" ht="15">
      <c r="B12" s="219" t="s">
        <v>172</v>
      </c>
      <c r="C12" s="286"/>
      <c r="D12" s="131"/>
      <c r="E12" s="135"/>
      <c r="F12" s="133"/>
      <c r="G12" s="131"/>
      <c r="H12" s="135"/>
      <c r="I12" s="133"/>
      <c r="J12" s="131"/>
      <c r="K12" s="135"/>
      <c r="L12" s="133"/>
      <c r="M12" s="134"/>
      <c r="N12" s="134"/>
      <c r="O12" s="300">
        <v>210</v>
      </c>
      <c r="P12" s="131"/>
      <c r="Q12" s="260"/>
      <c r="R12" s="135"/>
      <c r="S12" s="134"/>
      <c r="T12" s="134"/>
      <c r="U12" s="133"/>
      <c r="V12" s="137"/>
    </row>
    <row r="13" spans="2:23" ht="15">
      <c r="B13" s="219" t="s">
        <v>173</v>
      </c>
      <c r="C13" s="286"/>
      <c r="D13" s="131"/>
      <c r="E13" s="135"/>
      <c r="F13" s="133"/>
      <c r="G13" s="131"/>
      <c r="H13" s="135"/>
      <c r="I13" s="133"/>
      <c r="J13" s="131"/>
      <c r="K13" s="135"/>
      <c r="L13" s="133"/>
      <c r="M13" s="134"/>
      <c r="N13" s="134"/>
      <c r="O13" s="300">
        <v>1050</v>
      </c>
      <c r="P13" s="131">
        <f>O13-$U13</f>
        <v>-6</v>
      </c>
      <c r="Q13" s="262">
        <f>+(P13/$U13)*100</f>
        <v>-0.56818181818181823</v>
      </c>
      <c r="R13" s="135"/>
      <c r="S13" s="134"/>
      <c r="T13" s="134"/>
      <c r="U13" s="133">
        <v>1056</v>
      </c>
      <c r="V13" s="137"/>
    </row>
    <row r="14" spans="2:23" ht="15.75" thickBot="1">
      <c r="B14" s="223" t="s">
        <v>174</v>
      </c>
      <c r="C14" s="287"/>
      <c r="D14" s="151"/>
      <c r="E14" s="153"/>
      <c r="F14" s="154"/>
      <c r="G14" s="151"/>
      <c r="H14" s="153"/>
      <c r="I14" s="154"/>
      <c r="J14" s="151"/>
      <c r="K14" s="153"/>
      <c r="L14" s="154"/>
      <c r="M14" s="149"/>
      <c r="N14" s="149"/>
      <c r="O14" s="301">
        <v>851</v>
      </c>
      <c r="P14" s="151">
        <f>O14-$U14</f>
        <v>-22</v>
      </c>
      <c r="Q14" s="264">
        <f>+(P14/$U14)*100</f>
        <v>-2.5200458190148911</v>
      </c>
      <c r="R14" s="153"/>
      <c r="S14" s="149"/>
      <c r="T14" s="149"/>
      <c r="U14" s="154">
        <v>873</v>
      </c>
      <c r="V14" s="152"/>
    </row>
    <row r="18" spans="2:15" ht="15">
      <c r="B18" s="2" t="s">
        <v>175</v>
      </c>
      <c r="C18" s="2"/>
      <c r="O18" s="67"/>
    </row>
    <row r="19" spans="2:15">
      <c r="O19" s="38"/>
    </row>
    <row r="20" spans="2:15" ht="140.25">
      <c r="B20" s="156" t="s">
        <v>111</v>
      </c>
      <c r="O20" s="38"/>
    </row>
    <row r="21" spans="2:15">
      <c r="B21" s="74"/>
      <c r="O21" s="38"/>
    </row>
    <row r="22" spans="2:15">
      <c r="B22" s="78"/>
      <c r="O22" s="38"/>
    </row>
    <row r="23" spans="2:15">
      <c r="B23" s="74"/>
      <c r="O23" s="38"/>
    </row>
    <row r="24" spans="2:15">
      <c r="B24" s="78"/>
      <c r="O24" s="38"/>
    </row>
    <row r="25" spans="2:15">
      <c r="O25"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3:W25"/>
  <sheetViews>
    <sheetView workbookViewId="0"/>
  </sheetViews>
  <sheetFormatPr defaultColWidth="11.25" defaultRowHeight="14.25"/>
  <cols>
    <col min="1" max="1" width="10.625" customWidth="1"/>
    <col min="2" max="2" width="16.875" customWidth="1"/>
    <col min="3" max="1024" width="9" customWidth="1"/>
    <col min="1025" max="1025" width="11.25" customWidth="1"/>
  </cols>
  <sheetData>
    <row r="3" spans="2:23" ht="15">
      <c r="B3" s="2" t="s">
        <v>159</v>
      </c>
      <c r="C3" s="2" t="s">
        <v>32</v>
      </c>
    </row>
    <row r="7" spans="2:23" ht="15" thickBot="1"/>
    <row r="8" spans="2:23" ht="16.5" thickBot="1">
      <c r="B8" s="109"/>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c r="W8" s="109"/>
    </row>
    <row r="9" spans="2:23" ht="45.75" thickBot="1">
      <c r="B9" s="113" t="s">
        <v>166</v>
      </c>
      <c r="C9" s="226" t="s">
        <v>167</v>
      </c>
      <c r="D9" s="281" t="s">
        <v>168</v>
      </c>
      <c r="E9" s="282" t="s">
        <v>169</v>
      </c>
      <c r="F9" s="118" t="s">
        <v>167</v>
      </c>
      <c r="G9" s="119" t="s">
        <v>168</v>
      </c>
      <c r="H9" s="218" t="s">
        <v>169</v>
      </c>
      <c r="I9" s="206" t="s">
        <v>167</v>
      </c>
      <c r="J9" s="159" t="s">
        <v>168</v>
      </c>
      <c r="K9" s="158" t="s">
        <v>169</v>
      </c>
      <c r="L9" s="120" t="s">
        <v>167</v>
      </c>
      <c r="M9" s="121" t="s">
        <v>168</v>
      </c>
      <c r="N9" s="121" t="s">
        <v>169</v>
      </c>
      <c r="O9" s="206" t="s">
        <v>167</v>
      </c>
      <c r="P9" s="159" t="s">
        <v>168</v>
      </c>
      <c r="Q9" s="158" t="s">
        <v>169</v>
      </c>
      <c r="R9" s="120" t="s">
        <v>167</v>
      </c>
      <c r="S9" s="121" t="s">
        <v>168</v>
      </c>
      <c r="T9" s="121" t="s">
        <v>169</v>
      </c>
      <c r="U9" s="122"/>
      <c r="V9" s="123"/>
      <c r="W9" s="3"/>
    </row>
    <row r="10" spans="2:23" ht="15">
      <c r="B10" s="219" t="s">
        <v>170</v>
      </c>
      <c r="C10" s="130"/>
      <c r="D10" s="143"/>
      <c r="E10" s="268"/>
      <c r="F10" s="133"/>
      <c r="G10" s="131"/>
      <c r="H10" s="135"/>
      <c r="I10" s="297">
        <v>27.48</v>
      </c>
      <c r="J10" s="126">
        <f>+I10-$U10</f>
        <v>0.54960000000000164</v>
      </c>
      <c r="K10" s="209">
        <f>+(J10/$U10)*100</f>
        <v>2.0408163265306185</v>
      </c>
      <c r="L10" s="135"/>
      <c r="M10" s="134"/>
      <c r="N10" s="134"/>
      <c r="O10" s="297">
        <v>27.37</v>
      </c>
      <c r="P10" s="126">
        <f>+O10-$U10</f>
        <v>0.43960000000000221</v>
      </c>
      <c r="Q10" s="209">
        <f>+(P10/$U10)*100</f>
        <v>1.6323559991682346</v>
      </c>
      <c r="R10" s="135"/>
      <c r="S10" s="134"/>
      <c r="T10" s="134"/>
      <c r="U10" s="136">
        <f>I10*0.98</f>
        <v>26.930399999999999</v>
      </c>
      <c r="V10" s="137"/>
    </row>
    <row r="11" spans="2:23" ht="15">
      <c r="B11" s="219" t="s">
        <v>171</v>
      </c>
      <c r="C11" s="286"/>
      <c r="D11" s="131"/>
      <c r="E11" s="135"/>
      <c r="F11" s="133"/>
      <c r="G11" s="131"/>
      <c r="H11" s="135"/>
      <c r="I11" s="300">
        <v>630</v>
      </c>
      <c r="J11" s="131">
        <f>I11-$O11</f>
        <v>-77</v>
      </c>
      <c r="K11" s="167"/>
      <c r="L11" s="135"/>
      <c r="M11" s="134"/>
      <c r="N11" s="134"/>
      <c r="O11" s="300">
        <v>707</v>
      </c>
      <c r="P11" s="131"/>
      <c r="Q11" s="167"/>
      <c r="R11" s="135"/>
      <c r="S11" s="134"/>
      <c r="T11" s="134"/>
      <c r="U11" s="133"/>
      <c r="V11" s="137"/>
    </row>
    <row r="12" spans="2:23" ht="15">
      <c r="B12" s="219" t="s">
        <v>172</v>
      </c>
      <c r="C12" s="286"/>
      <c r="D12" s="131"/>
      <c r="E12" s="135"/>
      <c r="F12" s="133"/>
      <c r="G12" s="131"/>
      <c r="H12" s="135"/>
      <c r="I12" s="300">
        <v>630</v>
      </c>
      <c r="J12" s="131">
        <f>I12-$O12</f>
        <v>-58</v>
      </c>
      <c r="K12" s="167"/>
      <c r="L12" s="135"/>
      <c r="M12" s="134"/>
      <c r="N12" s="134"/>
      <c r="O12" s="300">
        <v>688</v>
      </c>
      <c r="P12" s="131"/>
      <c r="Q12" s="167"/>
      <c r="R12" s="135"/>
      <c r="S12" s="134"/>
      <c r="T12" s="134"/>
      <c r="U12" s="133"/>
      <c r="V12" s="137"/>
    </row>
    <row r="13" spans="2:23" ht="15">
      <c r="B13" s="219" t="s">
        <v>173</v>
      </c>
      <c r="C13" s="286"/>
      <c r="D13" s="131"/>
      <c r="E13" s="135"/>
      <c r="F13" s="133"/>
      <c r="G13" s="131"/>
      <c r="H13" s="135"/>
      <c r="I13" s="300">
        <v>1023</v>
      </c>
      <c r="J13" s="131">
        <f>I13-$O13</f>
        <v>-38</v>
      </c>
      <c r="K13" s="167"/>
      <c r="L13" s="135"/>
      <c r="M13" s="134"/>
      <c r="N13" s="134"/>
      <c r="O13" s="300">
        <v>1061</v>
      </c>
      <c r="P13" s="131"/>
      <c r="Q13" s="167"/>
      <c r="R13" s="135"/>
      <c r="S13" s="134"/>
      <c r="T13" s="134"/>
      <c r="U13" s="133"/>
      <c r="V13" s="137"/>
    </row>
    <row r="14" spans="2:23" ht="15.75" thickBot="1">
      <c r="B14" s="223" t="s">
        <v>174</v>
      </c>
      <c r="C14" s="287"/>
      <c r="D14" s="151"/>
      <c r="E14" s="153"/>
      <c r="F14" s="154"/>
      <c r="G14" s="151"/>
      <c r="H14" s="153"/>
      <c r="I14" s="301">
        <v>622</v>
      </c>
      <c r="J14" s="151">
        <f>I14-$O14</f>
        <v>-40</v>
      </c>
      <c r="K14" s="170"/>
      <c r="L14" s="153"/>
      <c r="M14" s="149"/>
      <c r="N14" s="149"/>
      <c r="O14" s="301">
        <v>662</v>
      </c>
      <c r="P14" s="151"/>
      <c r="Q14" s="170"/>
      <c r="R14" s="153"/>
      <c r="S14" s="149"/>
      <c r="T14" s="149"/>
      <c r="U14" s="154"/>
      <c r="V14" s="152"/>
    </row>
    <row r="18" spans="2:21" ht="15">
      <c r="B18" s="2" t="s">
        <v>175</v>
      </c>
      <c r="C18" s="2"/>
      <c r="J18" s="25"/>
      <c r="K18" s="25"/>
    </row>
    <row r="19" spans="2:21" ht="15">
      <c r="J19" s="67"/>
      <c r="K19" s="67"/>
    </row>
    <row r="20" spans="2:21" ht="38.25">
      <c r="B20" s="156" t="s">
        <v>217</v>
      </c>
      <c r="C20" s="74"/>
      <c r="D20" s="74" t="s">
        <v>183</v>
      </c>
      <c r="E20" s="74" t="s">
        <v>5</v>
      </c>
      <c r="F20" s="74"/>
    </row>
    <row r="21" spans="2:21" ht="216.75">
      <c r="B21" s="156" t="s">
        <v>112</v>
      </c>
      <c r="C21" s="74" t="s">
        <v>185</v>
      </c>
      <c r="D21" s="74">
        <v>630</v>
      </c>
      <c r="E21" s="74">
        <v>688</v>
      </c>
      <c r="F21" s="74"/>
      <c r="K21" s="74" t="s">
        <v>186</v>
      </c>
      <c r="L21" s="74">
        <v>1023</v>
      </c>
      <c r="M21" s="74">
        <v>1061</v>
      </c>
      <c r="N21" s="74"/>
      <c r="R21" s="203" t="s">
        <v>183</v>
      </c>
      <c r="S21" s="203" t="s">
        <v>5</v>
      </c>
      <c r="T21" s="203" t="s">
        <v>188</v>
      </c>
      <c r="U21" s="74"/>
    </row>
    <row r="22" spans="2:21">
      <c r="B22" s="74"/>
      <c r="K22" s="74" t="s">
        <v>187</v>
      </c>
      <c r="L22" s="74">
        <v>622</v>
      </c>
      <c r="M22" s="74">
        <v>662</v>
      </c>
      <c r="N22" s="74"/>
      <c r="R22" s="203">
        <v>27.48</v>
      </c>
      <c r="S22" s="203">
        <v>27.37</v>
      </c>
      <c r="T22" s="203">
        <v>26.93</v>
      </c>
      <c r="U22" s="74"/>
    </row>
    <row r="23" spans="2:21">
      <c r="B23" s="78"/>
      <c r="J23" s="38"/>
      <c r="K23" s="38"/>
    </row>
    <row r="24" spans="2:21">
      <c r="J24" s="38"/>
      <c r="K24" s="38"/>
    </row>
    <row r="25" spans="2:21">
      <c r="J25" s="38"/>
      <c r="K25"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3:W24"/>
  <sheetViews>
    <sheetView workbookViewId="0"/>
  </sheetViews>
  <sheetFormatPr defaultColWidth="11.25" defaultRowHeight="14.25"/>
  <cols>
    <col min="1" max="1" width="10.625" customWidth="1"/>
    <col min="2" max="2" width="16.125" customWidth="1"/>
    <col min="3" max="1024" width="9" customWidth="1"/>
    <col min="1025" max="1025" width="11.25" customWidth="1"/>
  </cols>
  <sheetData>
    <row r="3" spans="2:23" ht="15">
      <c r="B3" s="2" t="s">
        <v>159</v>
      </c>
      <c r="C3" s="2" t="s">
        <v>31</v>
      </c>
    </row>
    <row r="7" spans="2:23" ht="15" thickBot="1"/>
    <row r="8" spans="2:23" ht="16.5" thickBot="1">
      <c r="B8" s="109"/>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c r="W8" s="109"/>
    </row>
    <row r="9" spans="2:23" ht="45.75" thickBot="1">
      <c r="B9" s="113" t="s">
        <v>166</v>
      </c>
      <c r="C9" s="114" t="s">
        <v>167</v>
      </c>
      <c r="D9" s="115" t="s">
        <v>168</v>
      </c>
      <c r="E9" s="117" t="s">
        <v>169</v>
      </c>
      <c r="F9" s="118" t="s">
        <v>167</v>
      </c>
      <c r="G9" s="119" t="s">
        <v>168</v>
      </c>
      <c r="H9" s="218" t="s">
        <v>169</v>
      </c>
      <c r="I9" s="120" t="s">
        <v>167</v>
      </c>
      <c r="J9" s="119" t="s">
        <v>168</v>
      </c>
      <c r="K9" s="118" t="s">
        <v>169</v>
      </c>
      <c r="L9" s="120" t="s">
        <v>167</v>
      </c>
      <c r="M9" s="121" t="s">
        <v>168</v>
      </c>
      <c r="N9" s="121" t="s">
        <v>169</v>
      </c>
      <c r="O9" s="206" t="s">
        <v>167</v>
      </c>
      <c r="P9" s="159" t="s">
        <v>168</v>
      </c>
      <c r="Q9" s="158" t="s">
        <v>169</v>
      </c>
      <c r="R9" s="120" t="s">
        <v>167</v>
      </c>
      <c r="S9" s="121" t="s">
        <v>168</v>
      </c>
      <c r="T9" s="121" t="s">
        <v>169</v>
      </c>
      <c r="U9" s="122"/>
      <c r="V9" s="123"/>
      <c r="W9" s="3"/>
    </row>
    <row r="10" spans="2:23" ht="15">
      <c r="B10" s="124" t="s">
        <v>170</v>
      </c>
      <c r="C10" s="297">
        <v>15.53</v>
      </c>
      <c r="D10" s="126">
        <f>+C10-$U10</f>
        <v>0.31060000000000088</v>
      </c>
      <c r="E10" s="209">
        <f>+(D10/$U10)*100</f>
        <v>2.0408163265306185</v>
      </c>
      <c r="F10" s="135"/>
      <c r="G10" s="131"/>
      <c r="H10" s="135"/>
      <c r="I10" s="133"/>
      <c r="J10" s="131"/>
      <c r="K10" s="135"/>
      <c r="L10" s="133"/>
      <c r="M10" s="134"/>
      <c r="N10" s="134"/>
      <c r="O10" s="297">
        <v>15.44</v>
      </c>
      <c r="P10" s="126">
        <f>+O10-$U10</f>
        <v>0.22060000000000102</v>
      </c>
      <c r="Q10" s="209">
        <f>+(P10/$U10)*100</f>
        <v>1.4494658133697849</v>
      </c>
      <c r="R10" s="135"/>
      <c r="S10" s="134"/>
      <c r="T10" s="134"/>
      <c r="U10" s="136">
        <f>+C10*0.98</f>
        <v>15.219399999999998</v>
      </c>
      <c r="V10" s="137"/>
    </row>
    <row r="11" spans="2:23" ht="15">
      <c r="B11" s="124" t="s">
        <v>171</v>
      </c>
      <c r="C11" s="300">
        <v>294</v>
      </c>
      <c r="D11" s="131">
        <f>C11-$O11</f>
        <v>-68</v>
      </c>
      <c r="E11" s="167"/>
      <c r="F11" s="135"/>
      <c r="G11" s="131"/>
      <c r="H11" s="135"/>
      <c r="I11" s="133"/>
      <c r="J11" s="131"/>
      <c r="K11" s="135"/>
      <c r="L11" s="133"/>
      <c r="M11" s="134"/>
      <c r="N11" s="134"/>
      <c r="O11" s="300">
        <v>362</v>
      </c>
      <c r="P11" s="131"/>
      <c r="Q11" s="167"/>
      <c r="R11" s="135"/>
      <c r="S11" s="134"/>
      <c r="T11" s="134"/>
      <c r="U11" s="133"/>
      <c r="V11" s="137"/>
    </row>
    <row r="12" spans="2:23" ht="15">
      <c r="B12" s="124" t="s">
        <v>172</v>
      </c>
      <c r="C12" s="300">
        <v>294</v>
      </c>
      <c r="D12" s="131">
        <f>C12-$O12</f>
        <v>-66</v>
      </c>
      <c r="E12" s="167"/>
      <c r="F12" s="135"/>
      <c r="G12" s="131"/>
      <c r="H12" s="135"/>
      <c r="I12" s="133"/>
      <c r="J12" s="131"/>
      <c r="K12" s="135"/>
      <c r="L12" s="133"/>
      <c r="M12" s="134"/>
      <c r="N12" s="134"/>
      <c r="O12" s="300">
        <v>360</v>
      </c>
      <c r="P12" s="131"/>
      <c r="Q12" s="167"/>
      <c r="R12" s="135"/>
      <c r="S12" s="134"/>
      <c r="T12" s="134"/>
      <c r="U12" s="133"/>
      <c r="V12" s="137"/>
    </row>
    <row r="13" spans="2:23" ht="15">
      <c r="B13" s="124" t="s">
        <v>173</v>
      </c>
      <c r="C13" s="300">
        <v>419</v>
      </c>
      <c r="D13" s="131">
        <f>C13-$O13</f>
        <v>65</v>
      </c>
      <c r="E13" s="167"/>
      <c r="F13" s="135"/>
      <c r="G13" s="131"/>
      <c r="H13" s="135"/>
      <c r="I13" s="133"/>
      <c r="J13" s="131"/>
      <c r="K13" s="135"/>
      <c r="L13" s="133"/>
      <c r="M13" s="134"/>
      <c r="N13" s="134"/>
      <c r="O13" s="300">
        <v>354</v>
      </c>
      <c r="P13" s="131"/>
      <c r="Q13" s="167"/>
      <c r="R13" s="135"/>
      <c r="S13" s="134"/>
      <c r="T13" s="134"/>
      <c r="U13" s="133"/>
      <c r="V13" s="137"/>
    </row>
    <row r="14" spans="2:23" ht="15.75" thickBot="1">
      <c r="B14" s="146" t="s">
        <v>174</v>
      </c>
      <c r="C14" s="301">
        <v>217</v>
      </c>
      <c r="D14" s="151">
        <f>C14-$O14</f>
        <v>65</v>
      </c>
      <c r="E14" s="170"/>
      <c r="F14" s="153"/>
      <c r="G14" s="151"/>
      <c r="H14" s="153"/>
      <c r="I14" s="154"/>
      <c r="J14" s="151"/>
      <c r="K14" s="153"/>
      <c r="L14" s="154"/>
      <c r="M14" s="149"/>
      <c r="N14" s="149"/>
      <c r="O14" s="301">
        <v>152</v>
      </c>
      <c r="P14" s="151"/>
      <c r="Q14" s="170"/>
      <c r="R14" s="153"/>
      <c r="S14" s="149"/>
      <c r="T14" s="149"/>
      <c r="U14" s="154"/>
      <c r="V14" s="152"/>
    </row>
    <row r="18" spans="2:12" ht="15">
      <c r="B18" s="2" t="s">
        <v>175</v>
      </c>
      <c r="C18" s="2"/>
      <c r="K18" s="25"/>
      <c r="L18" s="25"/>
    </row>
    <row r="19" spans="2:12" ht="15">
      <c r="K19" s="14"/>
      <c r="L19" s="14"/>
    </row>
    <row r="20" spans="2:12" ht="51">
      <c r="B20" s="156" t="s">
        <v>252</v>
      </c>
      <c r="K20" s="38"/>
      <c r="L20" s="38"/>
    </row>
    <row r="21" spans="2:12">
      <c r="B21" s="288"/>
      <c r="K21" s="38"/>
      <c r="L21" s="38"/>
    </row>
    <row r="22" spans="2:12" ht="191.25">
      <c r="B22" s="156" t="s">
        <v>253</v>
      </c>
      <c r="K22" s="38"/>
      <c r="L22" s="38"/>
    </row>
    <row r="23" spans="2:12">
      <c r="K23" s="38"/>
      <c r="L23" s="38"/>
    </row>
    <row r="24" spans="2:12">
      <c r="K24" s="38"/>
      <c r="L24"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MD30"/>
  <sheetViews>
    <sheetView workbookViewId="0"/>
  </sheetViews>
  <sheetFormatPr defaultColWidth="11.25" defaultRowHeight="14.25"/>
  <cols>
    <col min="1" max="1" width="37.5" customWidth="1"/>
    <col min="2" max="9" width="6.875" customWidth="1"/>
    <col min="10" max="14" width="10.75" hidden="1" customWidth="1"/>
    <col min="15" max="22" width="5.625" customWidth="1"/>
    <col min="23" max="28" width="10.75" hidden="1" customWidth="1"/>
    <col min="29" max="31" width="5.625" customWidth="1"/>
    <col min="32" max="32" width="6.375" customWidth="1"/>
    <col min="33" max="46" width="5.625" customWidth="1"/>
    <col min="47" max="47" width="6.125" customWidth="1"/>
    <col min="48" max="50" width="5.625" customWidth="1"/>
    <col min="51" max="51" width="6.375" customWidth="1"/>
    <col min="52" max="52" width="5.5" customWidth="1"/>
    <col min="53" max="1024" width="9" customWidth="1"/>
    <col min="1025" max="1025" width="11.25" customWidth="1"/>
  </cols>
  <sheetData>
    <row r="1" spans="1:1018">
      <c r="AA1" s="1"/>
      <c r="AV1" s="25"/>
      <c r="AW1" s="25"/>
      <c r="AX1" s="25"/>
      <c r="AY1" s="25"/>
      <c r="AZ1" s="25"/>
    </row>
    <row r="2" spans="1:1018" ht="15">
      <c r="A2" s="2" t="s">
        <v>0</v>
      </c>
      <c r="B2" s="2" t="s">
        <v>1</v>
      </c>
      <c r="C2" s="2"/>
      <c r="D2" s="2"/>
      <c r="E2" s="2"/>
      <c r="F2" s="2"/>
      <c r="G2" s="2"/>
      <c r="H2" s="2"/>
      <c r="I2" s="2"/>
      <c r="J2" s="2"/>
      <c r="K2" s="2"/>
      <c r="L2" s="2"/>
      <c r="M2" s="2"/>
      <c r="N2" s="2"/>
      <c r="O2" s="2"/>
      <c r="P2" s="2"/>
      <c r="Q2" s="2" t="s">
        <v>2</v>
      </c>
      <c r="R2" s="2"/>
      <c r="S2" s="2"/>
      <c r="T2" s="2"/>
      <c r="U2" s="2"/>
      <c r="V2" s="2"/>
      <c r="W2" s="2"/>
      <c r="X2" s="2"/>
      <c r="Y2" s="2"/>
      <c r="Z2" s="2"/>
      <c r="AA2" s="3"/>
      <c r="AB2" s="2"/>
      <c r="AC2" s="2" t="s">
        <v>3</v>
      </c>
      <c r="AD2" s="2"/>
      <c r="AE2" s="2"/>
      <c r="AF2" s="2"/>
      <c r="AG2" s="2"/>
      <c r="AH2" s="2"/>
      <c r="AI2" s="2"/>
      <c r="AJ2" s="2"/>
      <c r="AK2" s="2" t="s">
        <v>4</v>
      </c>
      <c r="AL2" s="2"/>
      <c r="AM2" s="2"/>
      <c r="AN2" s="2" t="s">
        <v>5</v>
      </c>
      <c r="AO2" s="2"/>
      <c r="AP2" s="2"/>
      <c r="AQ2" s="2"/>
      <c r="AR2" s="2"/>
      <c r="AS2" s="2"/>
      <c r="AT2" s="2"/>
      <c r="AU2" s="2"/>
      <c r="AV2" s="39"/>
      <c r="AW2" s="39"/>
      <c r="AX2" s="39"/>
      <c r="AY2" s="39"/>
      <c r="AZ2" s="39"/>
      <c r="BA2" s="2" t="s">
        <v>188</v>
      </c>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row>
    <row r="3" spans="1:1018" ht="15">
      <c r="A3" s="27" t="s">
        <v>6</v>
      </c>
      <c r="B3" s="337" t="s">
        <v>254</v>
      </c>
      <c r="C3" s="338" t="s">
        <v>255</v>
      </c>
      <c r="D3" s="339" t="s">
        <v>256</v>
      </c>
      <c r="E3" s="340" t="s">
        <v>257</v>
      </c>
      <c r="F3" s="341" t="s">
        <v>258</v>
      </c>
      <c r="G3" s="342" t="s">
        <v>259</v>
      </c>
      <c r="H3" s="338" t="s">
        <v>260</v>
      </c>
      <c r="I3" s="343">
        <v>44226</v>
      </c>
      <c r="J3" s="344"/>
      <c r="K3" s="344"/>
      <c r="L3" s="344"/>
      <c r="M3" s="344"/>
      <c r="N3" s="344"/>
      <c r="O3" s="345"/>
      <c r="P3" s="344"/>
      <c r="Q3" s="345" t="s">
        <v>254</v>
      </c>
      <c r="R3" s="344"/>
      <c r="S3" s="344"/>
      <c r="T3" s="344"/>
      <c r="U3" s="344"/>
      <c r="V3" s="344"/>
      <c r="W3" s="14"/>
      <c r="X3" s="14"/>
      <c r="Y3" s="14"/>
      <c r="Z3" s="14"/>
      <c r="AA3" s="14"/>
      <c r="AB3" s="14"/>
      <c r="AC3" s="346" t="s">
        <v>254</v>
      </c>
      <c r="AD3" s="347" t="s">
        <v>261</v>
      </c>
      <c r="AE3" s="341" t="s">
        <v>258</v>
      </c>
      <c r="AF3" s="343">
        <v>44226</v>
      </c>
      <c r="AG3" s="344"/>
      <c r="AH3" s="344"/>
      <c r="AI3" s="344"/>
      <c r="AJ3" s="344"/>
      <c r="AK3" s="341" t="s">
        <v>258</v>
      </c>
      <c r="AL3" s="344"/>
      <c r="AM3" s="344"/>
      <c r="AN3" s="346" t="s">
        <v>254</v>
      </c>
      <c r="AO3" s="338" t="s">
        <v>255</v>
      </c>
      <c r="AP3" s="340" t="s">
        <v>257</v>
      </c>
      <c r="AQ3" s="347" t="s">
        <v>261</v>
      </c>
      <c r="AR3" s="341" t="s">
        <v>258</v>
      </c>
      <c r="AS3" s="342" t="s">
        <v>259</v>
      </c>
      <c r="AT3" s="338" t="s">
        <v>260</v>
      </c>
      <c r="AU3" s="343">
        <v>44226</v>
      </c>
      <c r="AV3" s="344"/>
      <c r="AW3" s="345"/>
      <c r="AX3" s="345"/>
      <c r="AY3" s="344"/>
      <c r="AZ3" s="345"/>
      <c r="BA3" s="346" t="s">
        <v>254</v>
      </c>
      <c r="BB3" s="338" t="s">
        <v>255</v>
      </c>
      <c r="BC3" s="340" t="s">
        <v>257</v>
      </c>
      <c r="BD3" s="347" t="s">
        <v>261</v>
      </c>
      <c r="BE3" s="342" t="s">
        <v>259</v>
      </c>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row>
    <row r="4" spans="1:1018" ht="15">
      <c r="A4" s="2" t="s">
        <v>19</v>
      </c>
      <c r="B4" s="348"/>
      <c r="C4" s="349">
        <v>18.23</v>
      </c>
      <c r="D4" s="350">
        <v>9.5399999999999991</v>
      </c>
      <c r="E4" s="351">
        <v>20.350000000000001</v>
      </c>
      <c r="F4" s="352">
        <v>11.06</v>
      </c>
      <c r="G4" s="353">
        <v>10.06</v>
      </c>
      <c r="H4" s="349">
        <v>14.19</v>
      </c>
      <c r="I4" s="354">
        <v>17.21</v>
      </c>
      <c r="J4" s="355"/>
      <c r="K4" s="355"/>
      <c r="L4" s="355"/>
      <c r="M4" s="355"/>
      <c r="N4" s="355"/>
      <c r="O4" s="356"/>
      <c r="P4" s="355"/>
      <c r="Q4" s="355"/>
      <c r="R4" s="355"/>
      <c r="S4" s="355"/>
      <c r="T4" s="355"/>
      <c r="U4" s="355"/>
      <c r="V4" s="355"/>
      <c r="W4" s="25"/>
      <c r="X4" s="25"/>
      <c r="Y4" s="25"/>
      <c r="Z4" s="25"/>
      <c r="AA4" s="38"/>
      <c r="AB4" s="25"/>
      <c r="AC4" s="357"/>
      <c r="AD4" s="358">
        <v>15.19</v>
      </c>
      <c r="AE4" s="352">
        <v>10.61</v>
      </c>
      <c r="AF4" s="354">
        <v>17.21</v>
      </c>
      <c r="AG4" s="355"/>
      <c r="AH4" s="355"/>
      <c r="AI4" s="355"/>
      <c r="AJ4" s="355"/>
      <c r="AK4" s="352">
        <v>10.5</v>
      </c>
      <c r="AL4" s="355"/>
      <c r="AM4" s="355"/>
      <c r="AN4" s="357"/>
      <c r="AO4" s="359">
        <v>17.52</v>
      </c>
      <c r="AP4" s="351">
        <v>20.69</v>
      </c>
      <c r="AQ4" s="358">
        <v>15</v>
      </c>
      <c r="AR4" s="352">
        <v>11.15</v>
      </c>
      <c r="AS4" s="353">
        <v>9.41</v>
      </c>
      <c r="AT4" s="349">
        <v>14.08</v>
      </c>
      <c r="AU4" s="354">
        <v>17.04</v>
      </c>
      <c r="AV4" s="355"/>
      <c r="AW4" s="355"/>
      <c r="AX4" s="360"/>
      <c r="AY4" s="355"/>
      <c r="AZ4" s="360"/>
      <c r="BA4" s="357"/>
      <c r="BB4" s="359"/>
      <c r="BC4" s="351"/>
      <c r="BD4" s="358"/>
      <c r="BE4" s="353"/>
    </row>
    <row r="5" spans="1:1018" ht="15">
      <c r="A5" s="2" t="s">
        <v>20</v>
      </c>
      <c r="B5" s="357"/>
      <c r="C5" s="359">
        <v>4.28</v>
      </c>
      <c r="D5" s="361">
        <v>2.2799999999999998</v>
      </c>
      <c r="E5" s="362">
        <v>4.45</v>
      </c>
      <c r="F5" s="363">
        <v>3.25</v>
      </c>
      <c r="G5" s="364">
        <v>0.16041666666666665</v>
      </c>
      <c r="H5" s="359">
        <v>3.27</v>
      </c>
      <c r="I5" s="365">
        <v>5</v>
      </c>
      <c r="J5" s="355"/>
      <c r="K5" s="355"/>
      <c r="L5" s="355"/>
      <c r="M5" s="355"/>
      <c r="N5" s="355"/>
      <c r="O5" s="355"/>
      <c r="P5" s="355"/>
      <c r="Q5" s="355"/>
      <c r="R5" s="355"/>
      <c r="S5" s="355"/>
      <c r="T5" s="355"/>
      <c r="U5" s="355"/>
      <c r="V5" s="355"/>
      <c r="W5" s="25"/>
      <c r="X5" s="25"/>
      <c r="Y5" s="25"/>
      <c r="Z5" s="25"/>
      <c r="AA5" s="38"/>
      <c r="AB5" s="25"/>
      <c r="AC5" s="357"/>
      <c r="AD5" s="358">
        <v>4.5</v>
      </c>
      <c r="AE5" s="363">
        <v>3.24</v>
      </c>
      <c r="AF5" s="365">
        <v>4.57</v>
      </c>
      <c r="AG5" s="355"/>
      <c r="AH5" s="355"/>
      <c r="AI5" s="355"/>
      <c r="AJ5" s="355"/>
      <c r="AK5" s="363">
        <v>3.24</v>
      </c>
      <c r="AL5" s="355"/>
      <c r="AM5" s="355"/>
      <c r="AN5" s="357"/>
      <c r="AO5" s="359">
        <v>4.32</v>
      </c>
      <c r="AP5" s="362">
        <v>5.14</v>
      </c>
      <c r="AQ5" s="358">
        <v>4.49</v>
      </c>
      <c r="AR5" s="363">
        <v>3.24</v>
      </c>
      <c r="AS5" s="366">
        <v>3.52</v>
      </c>
      <c r="AT5" s="359">
        <v>3.27</v>
      </c>
      <c r="AU5" s="365">
        <v>5.03</v>
      </c>
      <c r="AV5" s="355"/>
      <c r="AW5" s="355"/>
      <c r="AX5" s="355"/>
      <c r="AY5" s="355"/>
      <c r="AZ5" s="355"/>
      <c r="BA5" s="357"/>
      <c r="BB5" s="359"/>
      <c r="BC5" s="362"/>
      <c r="BD5" s="358"/>
      <c r="BE5" s="366"/>
    </row>
    <row r="6" spans="1:1018" ht="15">
      <c r="A6" s="2" t="s">
        <v>21</v>
      </c>
      <c r="B6" s="357"/>
      <c r="C6" s="359"/>
      <c r="D6" s="361"/>
      <c r="E6" s="362"/>
      <c r="F6" s="363"/>
      <c r="G6" s="366"/>
      <c r="H6" s="359"/>
      <c r="I6" s="365"/>
      <c r="J6" s="355"/>
      <c r="K6" s="355"/>
      <c r="L6" s="355"/>
      <c r="M6" s="355"/>
      <c r="N6" s="355"/>
      <c r="O6" s="355"/>
      <c r="P6" s="355"/>
      <c r="Q6" s="355"/>
      <c r="R6" s="355"/>
      <c r="S6" s="355"/>
      <c r="T6" s="355"/>
      <c r="U6" s="355"/>
      <c r="V6" s="355"/>
      <c r="W6" s="25"/>
      <c r="X6" s="25"/>
      <c r="Y6" s="25"/>
      <c r="Z6" s="25"/>
      <c r="AA6" s="38"/>
      <c r="AB6" s="25"/>
      <c r="AC6" s="357"/>
      <c r="AD6" s="358">
        <v>4.04</v>
      </c>
      <c r="AE6" s="363"/>
      <c r="AF6" s="365">
        <v>3.59</v>
      </c>
      <c r="AG6" s="355"/>
      <c r="AH6" s="355"/>
      <c r="AI6" s="355"/>
      <c r="AJ6" s="355"/>
      <c r="AK6" s="363"/>
      <c r="AL6" s="355"/>
      <c r="AM6" s="355"/>
      <c r="AN6" s="357"/>
      <c r="AO6" s="359"/>
      <c r="AP6" s="362"/>
      <c r="AQ6" s="358"/>
      <c r="AR6" s="363"/>
      <c r="AS6" s="366"/>
      <c r="AT6" s="359"/>
      <c r="AU6" s="365"/>
      <c r="AV6" s="355"/>
      <c r="AW6" s="355"/>
      <c r="AX6" s="355"/>
      <c r="AY6" s="355"/>
      <c r="AZ6" s="355"/>
      <c r="BA6" s="357"/>
      <c r="BB6" s="359"/>
      <c r="BC6" s="362"/>
      <c r="BD6" s="358"/>
      <c r="BE6" s="366"/>
    </row>
    <row r="7" spans="1:1018" ht="15">
      <c r="A7" s="2" t="s">
        <v>22</v>
      </c>
      <c r="B7" s="357"/>
      <c r="C7" s="359">
        <v>313</v>
      </c>
      <c r="D7" s="361">
        <v>100</v>
      </c>
      <c r="E7" s="362">
        <v>454</v>
      </c>
      <c r="F7" s="363">
        <v>129</v>
      </c>
      <c r="G7" s="366">
        <v>485</v>
      </c>
      <c r="H7" s="359">
        <v>161</v>
      </c>
      <c r="I7" s="365">
        <v>137</v>
      </c>
      <c r="J7" s="355"/>
      <c r="K7" s="355"/>
      <c r="L7" s="355"/>
      <c r="M7" s="355"/>
      <c r="N7" s="355"/>
      <c r="O7" s="355"/>
      <c r="P7" s="355"/>
      <c r="Q7" s="355"/>
      <c r="R7" s="355"/>
      <c r="S7" s="355"/>
      <c r="T7" s="355"/>
      <c r="U7" s="355"/>
      <c r="V7" s="355"/>
      <c r="W7" s="25"/>
      <c r="X7" s="25"/>
      <c r="Y7" s="25"/>
      <c r="Z7" s="25"/>
      <c r="AA7" s="38"/>
      <c r="AB7" s="25"/>
      <c r="AC7" s="357"/>
      <c r="AD7" s="358">
        <v>519</v>
      </c>
      <c r="AE7" s="363">
        <v>176</v>
      </c>
      <c r="AF7" s="365">
        <v>233</v>
      </c>
      <c r="AG7" s="355"/>
      <c r="AH7" s="355"/>
      <c r="AI7" s="355"/>
      <c r="AJ7" s="355"/>
      <c r="AK7" s="363">
        <v>226</v>
      </c>
      <c r="AL7" s="355"/>
      <c r="AM7" s="355"/>
      <c r="AN7" s="357"/>
      <c r="AO7" s="359">
        <v>383</v>
      </c>
      <c r="AP7" s="362">
        <v>619</v>
      </c>
      <c r="AQ7" s="358">
        <v>552</v>
      </c>
      <c r="AR7" s="363">
        <v>225</v>
      </c>
      <c r="AS7" s="366">
        <v>634</v>
      </c>
      <c r="AT7" s="359">
        <v>240</v>
      </c>
      <c r="AU7" s="365">
        <v>351</v>
      </c>
      <c r="AV7" s="355"/>
      <c r="AW7" s="355"/>
      <c r="AX7" s="355"/>
      <c r="AY7" s="355"/>
      <c r="AZ7" s="355"/>
      <c r="BA7" s="357"/>
      <c r="BB7" s="359"/>
      <c r="BC7" s="362"/>
      <c r="BD7" s="358"/>
      <c r="BE7" s="366"/>
    </row>
    <row r="8" spans="1:1018" ht="15">
      <c r="A8" s="2" t="s">
        <v>23</v>
      </c>
      <c r="B8" s="357"/>
      <c r="C8" s="359">
        <v>285</v>
      </c>
      <c r="D8" s="361">
        <v>102</v>
      </c>
      <c r="E8" s="362">
        <v>431</v>
      </c>
      <c r="F8" s="363">
        <v>141</v>
      </c>
      <c r="G8" s="366">
        <v>439</v>
      </c>
      <c r="H8" s="359">
        <v>144</v>
      </c>
      <c r="I8" s="365">
        <v>113</v>
      </c>
      <c r="J8" s="355"/>
      <c r="K8" s="355"/>
      <c r="L8" s="355"/>
      <c r="M8" s="355"/>
      <c r="N8" s="355"/>
      <c r="O8" s="355"/>
      <c r="P8" s="355"/>
      <c r="Q8" s="355"/>
      <c r="R8" s="355"/>
      <c r="S8" s="355"/>
      <c r="T8" s="355"/>
      <c r="U8" s="355"/>
      <c r="V8" s="355"/>
      <c r="W8" s="25"/>
      <c r="X8" s="25"/>
      <c r="Y8" s="25"/>
      <c r="Z8" s="25"/>
      <c r="AA8" s="38"/>
      <c r="AB8" s="25"/>
      <c r="AC8" s="357"/>
      <c r="AD8" s="358">
        <v>519</v>
      </c>
      <c r="AE8" s="363">
        <v>180</v>
      </c>
      <c r="AF8" s="365">
        <v>233</v>
      </c>
      <c r="AG8" s="355"/>
      <c r="AH8" s="355"/>
      <c r="AI8" s="355"/>
      <c r="AJ8" s="355"/>
      <c r="AK8" s="363"/>
      <c r="AL8" s="355"/>
      <c r="AM8" s="355"/>
      <c r="AN8" s="357"/>
      <c r="AO8" s="359">
        <v>408</v>
      </c>
      <c r="AP8" s="362">
        <v>618</v>
      </c>
      <c r="AQ8" s="358">
        <v>547</v>
      </c>
      <c r="AR8" s="363">
        <v>224</v>
      </c>
      <c r="AS8" s="366">
        <v>639</v>
      </c>
      <c r="AT8" s="359">
        <v>254</v>
      </c>
      <c r="AU8" s="365">
        <v>360</v>
      </c>
      <c r="AV8" s="355"/>
      <c r="AW8" s="355"/>
      <c r="AX8" s="355"/>
      <c r="AY8" s="355"/>
      <c r="AZ8" s="355"/>
      <c r="BA8" s="357"/>
      <c r="BB8" s="359"/>
      <c r="BC8" s="362"/>
      <c r="BD8" s="358"/>
      <c r="BE8" s="366"/>
    </row>
    <row r="9" spans="1:1018" ht="15">
      <c r="A9" s="2" t="s">
        <v>24</v>
      </c>
      <c r="B9" s="357">
        <v>263</v>
      </c>
      <c r="C9" s="359">
        <v>624</v>
      </c>
      <c r="D9" s="361">
        <v>318</v>
      </c>
      <c r="E9" s="362">
        <v>712</v>
      </c>
      <c r="F9" s="363">
        <v>297</v>
      </c>
      <c r="G9" s="366">
        <v>1085</v>
      </c>
      <c r="H9" s="359">
        <v>457</v>
      </c>
      <c r="I9" s="365">
        <v>163</v>
      </c>
      <c r="J9" s="355"/>
      <c r="K9" s="355"/>
      <c r="L9" s="355"/>
      <c r="M9" s="355"/>
      <c r="N9" s="355"/>
      <c r="O9" s="355"/>
      <c r="P9" s="355"/>
      <c r="Q9" s="355"/>
      <c r="R9" s="355"/>
      <c r="S9" s="355"/>
      <c r="T9" s="355"/>
      <c r="U9" s="355"/>
      <c r="V9" s="355"/>
      <c r="W9" s="25"/>
      <c r="X9" s="25"/>
      <c r="Y9" s="25"/>
      <c r="Z9" s="25"/>
      <c r="AA9" s="38"/>
      <c r="AB9" s="25"/>
      <c r="AC9" s="357">
        <v>253</v>
      </c>
      <c r="AD9" s="358">
        <v>1715</v>
      </c>
      <c r="AE9" s="363">
        <v>248</v>
      </c>
      <c r="AF9" s="365">
        <v>179</v>
      </c>
      <c r="AG9" s="355"/>
      <c r="AH9" s="355"/>
      <c r="AI9" s="355"/>
      <c r="AJ9" s="355"/>
      <c r="AK9" s="363"/>
      <c r="AL9" s="355"/>
      <c r="AM9" s="355"/>
      <c r="AN9" s="357">
        <v>220</v>
      </c>
      <c r="AO9" s="359">
        <v>555</v>
      </c>
      <c r="AP9" s="362">
        <v>682</v>
      </c>
      <c r="AQ9" s="358">
        <v>1678</v>
      </c>
      <c r="AR9" s="363">
        <v>249</v>
      </c>
      <c r="AS9" s="366">
        <v>1115</v>
      </c>
      <c r="AT9" s="359">
        <v>478</v>
      </c>
      <c r="AU9" s="365">
        <v>191</v>
      </c>
      <c r="AV9" s="355"/>
      <c r="AW9" s="355"/>
      <c r="AX9" s="355"/>
      <c r="AY9" s="355"/>
      <c r="AZ9" s="355"/>
      <c r="BA9" s="357">
        <v>226</v>
      </c>
      <c r="BB9" s="359">
        <v>560</v>
      </c>
      <c r="BC9" s="362">
        <v>669</v>
      </c>
      <c r="BD9" s="358">
        <v>1682</v>
      </c>
      <c r="BE9" s="366">
        <v>1104</v>
      </c>
    </row>
    <row r="10" spans="1:1018" ht="15">
      <c r="A10" s="2" t="s">
        <v>25</v>
      </c>
      <c r="B10" s="357">
        <v>220</v>
      </c>
      <c r="C10" s="359">
        <v>314</v>
      </c>
      <c r="D10" s="361">
        <v>218</v>
      </c>
      <c r="E10" s="362">
        <v>253</v>
      </c>
      <c r="F10" s="363">
        <v>203</v>
      </c>
      <c r="G10" s="366">
        <v>665</v>
      </c>
      <c r="H10" s="359">
        <v>296</v>
      </c>
      <c r="I10" s="365">
        <v>88</v>
      </c>
      <c r="J10" s="355"/>
      <c r="K10" s="355"/>
      <c r="L10" s="355"/>
      <c r="M10" s="355"/>
      <c r="N10" s="355"/>
      <c r="O10" s="355"/>
      <c r="P10" s="355"/>
      <c r="Q10" s="355"/>
      <c r="R10" s="355"/>
      <c r="S10" s="355"/>
      <c r="T10" s="355"/>
      <c r="U10" s="355"/>
      <c r="V10" s="355"/>
      <c r="W10" s="25"/>
      <c r="X10" s="25"/>
      <c r="Y10" s="25"/>
      <c r="Z10" s="25"/>
      <c r="AA10" s="38"/>
      <c r="AB10" s="25"/>
      <c r="AC10" s="357">
        <v>179</v>
      </c>
      <c r="AD10" s="358">
        <v>1186</v>
      </c>
      <c r="AE10" s="363">
        <v>129</v>
      </c>
      <c r="AF10" s="365">
        <v>58</v>
      </c>
      <c r="AG10" s="355"/>
      <c r="AH10" s="355"/>
      <c r="AI10" s="355"/>
      <c r="AJ10" s="355"/>
      <c r="AK10" s="363"/>
      <c r="AL10" s="355"/>
      <c r="AM10" s="355"/>
      <c r="AN10" s="357">
        <v>149</v>
      </c>
      <c r="AO10" s="359">
        <v>257</v>
      </c>
      <c r="AP10" s="362">
        <v>213</v>
      </c>
      <c r="AQ10" s="358">
        <v>1185</v>
      </c>
      <c r="AR10" s="363">
        <v>129</v>
      </c>
      <c r="AS10" s="366">
        <v>664</v>
      </c>
      <c r="AT10" s="359">
        <v>297</v>
      </c>
      <c r="AU10" s="365">
        <v>88</v>
      </c>
      <c r="AV10" s="355"/>
      <c r="AW10" s="355"/>
      <c r="AX10" s="355"/>
      <c r="AY10" s="355"/>
      <c r="AZ10" s="355"/>
      <c r="BA10" s="357"/>
      <c r="BB10" s="359"/>
      <c r="BC10" s="362"/>
      <c r="BD10" s="358"/>
      <c r="BE10" s="366"/>
    </row>
    <row r="11" spans="1:1018" ht="15">
      <c r="A11" s="2" t="s">
        <v>26</v>
      </c>
      <c r="B11" s="357"/>
      <c r="C11" s="359">
        <v>4.0999999999999996</v>
      </c>
      <c r="D11" s="361">
        <v>3.9</v>
      </c>
      <c r="E11" s="362">
        <v>4.3</v>
      </c>
      <c r="F11" s="363">
        <v>3.2</v>
      </c>
      <c r="G11" s="366">
        <v>2.6</v>
      </c>
      <c r="H11" s="359">
        <v>4.0999999999999996</v>
      </c>
      <c r="I11" s="365">
        <v>3.4</v>
      </c>
      <c r="J11" s="355"/>
      <c r="K11" s="355"/>
      <c r="L11" s="355"/>
      <c r="M11" s="355"/>
      <c r="N11" s="355"/>
      <c r="O11" s="355"/>
      <c r="P11" s="355"/>
      <c r="Q11" s="355"/>
      <c r="R11" s="355"/>
      <c r="S11" s="355"/>
      <c r="T11" s="355"/>
      <c r="U11" s="355"/>
      <c r="V11" s="355"/>
      <c r="W11" s="25"/>
      <c r="X11" s="25"/>
      <c r="Y11" s="25"/>
      <c r="Z11" s="25"/>
      <c r="AA11" s="38"/>
      <c r="AB11" s="25"/>
      <c r="AC11" s="357"/>
      <c r="AD11" s="358">
        <v>3.7</v>
      </c>
      <c r="AE11" s="363"/>
      <c r="AF11" s="365">
        <v>4.3</v>
      </c>
      <c r="AG11" s="355"/>
      <c r="AH11" s="355"/>
      <c r="AI11" s="355"/>
      <c r="AJ11" s="355"/>
      <c r="AK11" s="363"/>
      <c r="AL11" s="355"/>
      <c r="AM11" s="355"/>
      <c r="AN11" s="357"/>
      <c r="AO11" s="359">
        <v>4.5999999999999996</v>
      </c>
      <c r="AP11" s="362">
        <v>4.4000000000000004</v>
      </c>
      <c r="AQ11" s="358">
        <v>3.8</v>
      </c>
      <c r="AR11" s="363"/>
      <c r="AS11" s="366">
        <v>3</v>
      </c>
      <c r="AT11" s="359">
        <v>4.5</v>
      </c>
      <c r="AU11" s="365">
        <v>4.2</v>
      </c>
      <c r="AV11" s="355"/>
      <c r="AW11" s="355"/>
      <c r="AX11" s="355"/>
      <c r="AY11" s="355"/>
      <c r="AZ11" s="355"/>
      <c r="BA11" s="357"/>
      <c r="BB11" s="359"/>
      <c r="BC11" s="362"/>
      <c r="BD11" s="358"/>
      <c r="BE11" s="366"/>
    </row>
    <row r="12" spans="1:1018" ht="15">
      <c r="A12" s="2" t="s">
        <v>27</v>
      </c>
      <c r="B12" s="357"/>
      <c r="C12" s="359">
        <v>153</v>
      </c>
      <c r="D12" s="361">
        <v>12</v>
      </c>
      <c r="E12" s="362">
        <v>13.8</v>
      </c>
      <c r="F12" s="363">
        <v>7.7</v>
      </c>
      <c r="G12" s="366">
        <v>27.3</v>
      </c>
      <c r="H12" s="359">
        <v>34.1</v>
      </c>
      <c r="I12" s="365">
        <v>22.9</v>
      </c>
      <c r="J12" s="355"/>
      <c r="K12" s="355"/>
      <c r="L12" s="355"/>
      <c r="M12" s="355"/>
      <c r="N12" s="355"/>
      <c r="O12" s="355"/>
      <c r="P12" s="355"/>
      <c r="Q12" s="355"/>
      <c r="R12" s="355"/>
      <c r="S12" s="355"/>
      <c r="T12" s="355"/>
      <c r="U12" s="355"/>
      <c r="V12" s="355"/>
      <c r="W12" s="25"/>
      <c r="X12" s="25"/>
      <c r="Y12" s="25"/>
      <c r="Z12" s="25"/>
      <c r="AA12" s="38"/>
      <c r="AB12" s="25"/>
      <c r="AC12" s="357"/>
      <c r="AD12" s="358"/>
      <c r="AE12" s="363"/>
      <c r="AF12" s="365"/>
      <c r="AG12" s="355"/>
      <c r="AH12" s="355"/>
      <c r="AI12" s="355"/>
      <c r="AJ12" s="355"/>
      <c r="AK12" s="363"/>
      <c r="AL12" s="355"/>
      <c r="AM12" s="355"/>
      <c r="AN12" s="357"/>
      <c r="AO12" s="359"/>
      <c r="AP12" s="362"/>
      <c r="AQ12" s="358"/>
      <c r="AR12" s="363"/>
      <c r="AS12" s="366"/>
      <c r="AT12" s="359"/>
      <c r="AU12" s="365"/>
      <c r="AV12" s="355"/>
      <c r="AW12" s="355"/>
      <c r="AX12" s="355"/>
      <c r="AY12" s="355"/>
      <c r="AZ12" s="355"/>
      <c r="BA12" s="357"/>
      <c r="BB12" s="359"/>
      <c r="BC12" s="362"/>
      <c r="BD12" s="358"/>
      <c r="BE12" s="366"/>
    </row>
    <row r="13" spans="1:1018" ht="15">
      <c r="A13" s="2" t="s">
        <v>28</v>
      </c>
      <c r="B13" s="357"/>
      <c r="C13" s="359">
        <v>14.44</v>
      </c>
      <c r="D13" s="361">
        <v>15.28</v>
      </c>
      <c r="E13" s="362">
        <v>14</v>
      </c>
      <c r="F13" s="363">
        <v>18.3</v>
      </c>
      <c r="G13" s="366">
        <v>22.57</v>
      </c>
      <c r="H13" s="359">
        <v>14.36</v>
      </c>
      <c r="I13" s="365">
        <v>17.27</v>
      </c>
      <c r="J13" s="355"/>
      <c r="K13" s="355"/>
      <c r="L13" s="355"/>
      <c r="M13" s="355"/>
      <c r="N13" s="355"/>
      <c r="O13" s="355"/>
      <c r="P13" s="355"/>
      <c r="Q13" s="355"/>
      <c r="R13" s="355"/>
      <c r="S13" s="355"/>
      <c r="T13" s="355"/>
      <c r="U13" s="355"/>
      <c r="V13" s="355"/>
      <c r="W13" s="25"/>
      <c r="X13" s="25"/>
      <c r="Y13" s="25"/>
      <c r="Z13" s="25"/>
      <c r="AA13" s="38"/>
      <c r="AB13" s="25"/>
      <c r="AC13" s="357"/>
      <c r="AD13" s="358"/>
      <c r="AE13" s="363"/>
      <c r="AF13" s="365"/>
      <c r="AG13" s="355"/>
      <c r="AH13" s="355"/>
      <c r="AI13" s="355"/>
      <c r="AJ13" s="355"/>
      <c r="AK13" s="363"/>
      <c r="AL13" s="355"/>
      <c r="AM13" s="355"/>
      <c r="AN13" s="357"/>
      <c r="AO13" s="359"/>
      <c r="AP13" s="362"/>
      <c r="AQ13" s="358"/>
      <c r="AR13" s="363"/>
      <c r="AS13" s="366"/>
      <c r="AT13" s="359"/>
      <c r="AU13" s="365"/>
      <c r="AV13" s="355"/>
      <c r="AW13" s="355"/>
      <c r="AX13" s="355"/>
      <c r="AY13" s="355"/>
      <c r="AZ13" s="355"/>
      <c r="BA13" s="357"/>
      <c r="BB13" s="359"/>
      <c r="BC13" s="362"/>
      <c r="BD13" s="358"/>
      <c r="BE13" s="366"/>
    </row>
    <row r="14" spans="1:1018" ht="15">
      <c r="A14" s="27" t="s">
        <v>29</v>
      </c>
      <c r="B14" s="367" t="s">
        <v>31</v>
      </c>
      <c r="C14" s="368" t="s">
        <v>31</v>
      </c>
      <c r="D14" s="369" t="s">
        <v>31</v>
      </c>
      <c r="E14" s="370" t="s">
        <v>31</v>
      </c>
      <c r="F14" s="371" t="s">
        <v>31</v>
      </c>
      <c r="G14" s="372" t="s">
        <v>31</v>
      </c>
      <c r="H14" s="368" t="s">
        <v>31</v>
      </c>
      <c r="I14" s="373" t="s">
        <v>31</v>
      </c>
      <c r="J14" s="374"/>
      <c r="K14" s="374"/>
      <c r="L14" s="374"/>
      <c r="M14" s="374"/>
      <c r="N14" s="374"/>
      <c r="O14" s="374"/>
      <c r="P14" s="374"/>
      <c r="Q14" s="374"/>
      <c r="R14" s="374"/>
      <c r="S14" s="374"/>
      <c r="T14" s="374"/>
      <c r="U14" s="374"/>
      <c r="V14" s="374"/>
      <c r="W14" s="38"/>
      <c r="X14" s="38"/>
      <c r="Y14" s="38"/>
      <c r="Z14" s="38"/>
      <c r="AA14" s="38"/>
      <c r="AB14" s="38"/>
      <c r="AC14" s="367" t="s">
        <v>31</v>
      </c>
      <c r="AD14" s="375" t="s">
        <v>31</v>
      </c>
      <c r="AE14" s="371" t="s">
        <v>31</v>
      </c>
      <c r="AF14" s="373" t="s">
        <v>31</v>
      </c>
      <c r="AG14" s="374"/>
      <c r="AH14" s="374"/>
      <c r="AI14" s="374"/>
      <c r="AJ14" s="374"/>
      <c r="AK14" s="371" t="s">
        <v>31</v>
      </c>
      <c r="AL14" s="374"/>
      <c r="AM14" s="374"/>
      <c r="AN14" s="367" t="s">
        <v>31</v>
      </c>
      <c r="AO14" s="368" t="s">
        <v>31</v>
      </c>
      <c r="AP14" s="370" t="s">
        <v>31</v>
      </c>
      <c r="AQ14" s="375" t="s">
        <v>31</v>
      </c>
      <c r="AR14" s="371" t="s">
        <v>31</v>
      </c>
      <c r="AS14" s="372" t="s">
        <v>31</v>
      </c>
      <c r="AT14" s="368" t="s">
        <v>31</v>
      </c>
      <c r="AU14" s="373" t="s">
        <v>31</v>
      </c>
      <c r="AV14" s="374"/>
      <c r="AW14" s="374"/>
      <c r="AX14" s="374"/>
      <c r="AY14" s="374"/>
      <c r="AZ14" s="374"/>
      <c r="BA14" s="367"/>
      <c r="BB14" s="368"/>
      <c r="BC14" s="370" t="s">
        <v>31</v>
      </c>
      <c r="BD14" s="375" t="s">
        <v>31</v>
      </c>
      <c r="BE14" s="372" t="s">
        <v>31</v>
      </c>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row>
    <row r="17" spans="1:1">
      <c r="A17" s="74" t="s">
        <v>262</v>
      </c>
    </row>
    <row r="19" spans="1:1" ht="48">
      <c r="A19" s="78" t="s">
        <v>263</v>
      </c>
    </row>
    <row r="21" spans="1:1" ht="60">
      <c r="A21" s="78" t="s">
        <v>264</v>
      </c>
    </row>
    <row r="23" spans="1:1" ht="180">
      <c r="A23" s="78" t="s">
        <v>265</v>
      </c>
    </row>
    <row r="25" spans="1:1" ht="36">
      <c r="A25" s="78" t="s">
        <v>266</v>
      </c>
    </row>
    <row r="26" spans="1:1" ht="36">
      <c r="A26" s="78" t="s">
        <v>267</v>
      </c>
    </row>
    <row r="28" spans="1:1" ht="144">
      <c r="A28" s="78" t="s">
        <v>268</v>
      </c>
    </row>
    <row r="30" spans="1:1" ht="36">
      <c r="A30" s="78" t="s">
        <v>269</v>
      </c>
    </row>
  </sheetData>
  <pageMargins left="0" right="0" top="0.39370078740157505" bottom="0.39370078740157505" header="0" footer="0"/>
  <headerFooter>
    <oddHeader>&amp;C&amp;A</oddHeader>
    <oddFooter>&amp;CPágina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3:Z68"/>
  <sheetViews>
    <sheetView topLeftCell="A43" workbookViewId="0">
      <selection activeCell="T57" sqref="T57"/>
    </sheetView>
  </sheetViews>
  <sheetFormatPr defaultColWidth="11.25" defaultRowHeight="14.25"/>
  <cols>
    <col min="1" max="1" width="7.5" style="74" customWidth="1"/>
    <col min="2" max="7" width="6.625" style="74" customWidth="1"/>
    <col min="8" max="9" width="9" customWidth="1"/>
    <col min="10" max="10" width="13.125" customWidth="1"/>
    <col min="11" max="14" width="9" customWidth="1"/>
    <col min="15" max="15" width="18" customWidth="1"/>
    <col min="16" max="1024" width="9" customWidth="1"/>
    <col min="1025" max="1025" width="11.25" customWidth="1"/>
  </cols>
  <sheetData>
    <row r="3" spans="1:22" ht="36">
      <c r="B3" s="376" t="s">
        <v>270</v>
      </c>
    </row>
    <row r="4" spans="1:22">
      <c r="A4" s="377"/>
      <c r="B4" s="74">
        <v>-1.57</v>
      </c>
    </row>
    <row r="5" spans="1:22" ht="15" thickBot="1">
      <c r="A5" s="377"/>
      <c r="B5" s="74">
        <v>-1.33</v>
      </c>
    </row>
    <row r="6" spans="1:22" ht="15">
      <c r="A6" s="377"/>
      <c r="B6" s="74">
        <v>0.6</v>
      </c>
      <c r="H6" s="378" t="s">
        <v>271</v>
      </c>
      <c r="I6" s="379" t="s">
        <v>272</v>
      </c>
      <c r="J6" s="380" t="s">
        <v>273</v>
      </c>
      <c r="K6" s="379" t="s">
        <v>274</v>
      </c>
      <c r="L6" s="381" t="s">
        <v>275</v>
      </c>
    </row>
    <row r="7" spans="1:22" ht="15" thickBot="1">
      <c r="A7" s="377"/>
      <c r="B7" s="382">
        <v>1.22</v>
      </c>
      <c r="H7" s="383">
        <v>0.5</v>
      </c>
      <c r="I7" s="384">
        <f>AVERAGE(B4:B38)</f>
        <v>4.4625714285714286</v>
      </c>
      <c r="J7" s="385">
        <f>STDEVA(B4:B38)</f>
        <v>4.1721551370239052</v>
      </c>
      <c r="K7" s="384">
        <f>MAX(B4:B38)</f>
        <v>16.97</v>
      </c>
      <c r="L7" s="386">
        <f>MIN(B4:B38)</f>
        <v>-1.57</v>
      </c>
    </row>
    <row r="8" spans="1:22">
      <c r="A8" s="377"/>
      <c r="B8" s="74">
        <v>1.23</v>
      </c>
    </row>
    <row r="9" spans="1:22">
      <c r="A9" s="377"/>
      <c r="B9" s="74">
        <v>1.45</v>
      </c>
    </row>
    <row r="10" spans="1:22">
      <c r="A10" s="377"/>
      <c r="B10" s="74">
        <v>1.57</v>
      </c>
      <c r="N10" s="387" t="s">
        <v>271</v>
      </c>
      <c r="O10" s="387" t="s">
        <v>276</v>
      </c>
    </row>
    <row r="11" spans="1:22">
      <c r="A11" s="377"/>
      <c r="B11" s="74">
        <v>1.79</v>
      </c>
      <c r="N11" s="74">
        <v>-1.9</v>
      </c>
      <c r="O11" s="74">
        <f t="shared" ref="O11:O45" si="0">_xlfn.NORM.DIST(N11,$I$7,$J$7,0)</f>
        <v>2.9891040529676189E-2</v>
      </c>
      <c r="R11" s="469" t="s">
        <v>277</v>
      </c>
      <c r="S11" s="470"/>
      <c r="T11" s="470"/>
      <c r="U11" s="470"/>
      <c r="V11" s="470"/>
    </row>
    <row r="12" spans="1:22">
      <c r="A12" s="377"/>
      <c r="B12" s="74">
        <v>1.87</v>
      </c>
      <c r="N12" s="74">
        <f t="shared" ref="N12:N45" si="1">N11+0.5</f>
        <v>-1.4</v>
      </c>
      <c r="O12" s="74">
        <f t="shared" si="0"/>
        <v>3.5628218656902556E-2</v>
      </c>
    </row>
    <row r="13" spans="1:22">
      <c r="A13" s="377"/>
      <c r="B13" s="74">
        <v>1.9</v>
      </c>
      <c r="N13" s="74">
        <f t="shared" si="1"/>
        <v>-0.89999999999999991</v>
      </c>
      <c r="O13" s="74">
        <f t="shared" si="0"/>
        <v>4.1861018145998567E-2</v>
      </c>
    </row>
    <row r="14" spans="1:22">
      <c r="A14" s="377"/>
      <c r="B14" s="74">
        <v>1.97</v>
      </c>
      <c r="N14" s="74">
        <f t="shared" si="1"/>
        <v>-0.39999999999999991</v>
      </c>
      <c r="O14" s="74">
        <f t="shared" si="0"/>
        <v>4.8482841771808609E-2</v>
      </c>
    </row>
    <row r="15" spans="1:22">
      <c r="A15" s="377"/>
      <c r="B15" s="74">
        <v>1.97</v>
      </c>
      <c r="N15" s="74">
        <f t="shared" si="1"/>
        <v>0.10000000000000009</v>
      </c>
      <c r="O15" s="74">
        <f t="shared" si="0"/>
        <v>5.5351443428114738E-2</v>
      </c>
    </row>
    <row r="16" spans="1:22">
      <c r="A16" s="377"/>
      <c r="B16" s="74">
        <v>2.04</v>
      </c>
      <c r="N16" s="74">
        <f t="shared" si="1"/>
        <v>0.60000000000000009</v>
      </c>
      <c r="O16" s="74">
        <f t="shared" si="0"/>
        <v>6.2292023136536874E-2</v>
      </c>
    </row>
    <row r="17" spans="1:15">
      <c r="A17" s="377"/>
      <c r="B17" s="74">
        <v>2.13</v>
      </c>
      <c r="N17" s="74">
        <f t="shared" si="1"/>
        <v>1.1000000000000001</v>
      </c>
      <c r="O17" s="74">
        <f t="shared" si="0"/>
        <v>6.9103258128396267E-2</v>
      </c>
    </row>
    <row r="18" spans="1:15">
      <c r="A18" s="377"/>
      <c r="B18" s="74">
        <v>2.14</v>
      </c>
      <c r="N18" s="74">
        <f t="shared" si="1"/>
        <v>1.6</v>
      </c>
      <c r="O18" s="74">
        <f t="shared" si="0"/>
        <v>7.556613586877263E-2</v>
      </c>
    </row>
    <row r="19" spans="1:15">
      <c r="A19" s="377"/>
      <c r="B19" s="74">
        <v>2.48</v>
      </c>
      <c r="N19" s="74">
        <f t="shared" si="1"/>
        <v>2.1</v>
      </c>
      <c r="O19" s="74">
        <f t="shared" si="0"/>
        <v>8.1455142510480472E-2</v>
      </c>
    </row>
    <row r="20" spans="1:15">
      <c r="A20" s="377"/>
      <c r="B20" s="74">
        <v>2.4900000000000002</v>
      </c>
      <c r="N20" s="74">
        <f t="shared" si="1"/>
        <v>2.6</v>
      </c>
      <c r="O20" s="74">
        <f t="shared" si="0"/>
        <v>8.6551062444762406E-2</v>
      </c>
    </row>
    <row r="21" spans="1:15">
      <c r="A21" s="377"/>
      <c r="B21" s="74">
        <v>2.92</v>
      </c>
      <c r="N21" s="74">
        <f t="shared" si="1"/>
        <v>3.1</v>
      </c>
      <c r="O21" s="74">
        <f t="shared" si="0"/>
        <v>9.0654402823586583E-2</v>
      </c>
    </row>
    <row r="22" spans="1:15">
      <c r="A22" s="377"/>
      <c r="B22" s="74">
        <v>3.02</v>
      </c>
      <c r="N22" s="74">
        <f t="shared" si="1"/>
        <v>3.6</v>
      </c>
      <c r="O22" s="74">
        <f t="shared" si="0"/>
        <v>9.3598308846425601E-2</v>
      </c>
    </row>
    <row r="23" spans="1:15">
      <c r="B23" s="74">
        <v>3.15</v>
      </c>
      <c r="N23" s="74">
        <f t="shared" si="1"/>
        <v>4.0999999999999996</v>
      </c>
      <c r="O23" s="74">
        <f t="shared" si="0"/>
        <v>9.5259808669150736E-2</v>
      </c>
    </row>
    <row r="24" spans="1:15">
      <c r="B24" s="74">
        <v>3.37</v>
      </c>
      <c r="N24" s="74">
        <f t="shared" si="1"/>
        <v>4.5999999999999996</v>
      </c>
      <c r="O24" s="74">
        <f t="shared" si="0"/>
        <v>9.5568332937452649E-2</v>
      </c>
    </row>
    <row r="25" spans="1:15">
      <c r="B25" s="74">
        <v>3.88</v>
      </c>
      <c r="N25" s="74">
        <f t="shared" si="1"/>
        <v>5.0999999999999996</v>
      </c>
      <c r="O25" s="74">
        <f t="shared" si="0"/>
        <v>9.4510686630410928E-2</v>
      </c>
    </row>
    <row r="26" spans="1:15">
      <c r="B26" s="74">
        <v>4.18</v>
      </c>
      <c r="N26" s="74">
        <f t="shared" si="1"/>
        <v>5.6</v>
      </c>
      <c r="O26" s="74">
        <f t="shared" si="0"/>
        <v>9.2131985135996713E-2</v>
      </c>
    </row>
    <row r="27" spans="1:15">
      <c r="B27" s="74">
        <v>5.77</v>
      </c>
      <c r="N27" s="74">
        <f t="shared" si="1"/>
        <v>6.1</v>
      </c>
      <c r="O27" s="74">
        <f t="shared" si="0"/>
        <v>8.853246202970623E-2</v>
      </c>
    </row>
    <row r="28" spans="1:15">
      <c r="B28" s="74">
        <v>6.39</v>
      </c>
      <c r="N28" s="74">
        <f t="shared" si="1"/>
        <v>6.6</v>
      </c>
      <c r="O28" s="74">
        <f t="shared" si="0"/>
        <v>8.3860463280838279E-2</v>
      </c>
    </row>
    <row r="29" spans="1:15">
      <c r="B29" s="74">
        <v>6.47</v>
      </c>
      <c r="N29" s="74">
        <f t="shared" si="1"/>
        <v>7.1</v>
      </c>
      <c r="O29" s="74">
        <f t="shared" si="0"/>
        <v>7.8302310157914307E-2</v>
      </c>
    </row>
    <row r="30" spans="1:15">
      <c r="B30" s="74">
        <v>6.69</v>
      </c>
      <c r="N30" s="74">
        <f t="shared" si="1"/>
        <v>7.6</v>
      </c>
      <c r="O30" s="74">
        <f t="shared" si="0"/>
        <v>7.2069995629022679E-2</v>
      </c>
    </row>
    <row r="31" spans="1:15">
      <c r="B31" s="74">
        <v>7.13</v>
      </c>
      <c r="N31" s="74">
        <f t="shared" si="1"/>
        <v>8.1</v>
      </c>
      <c r="O31" s="74">
        <f t="shared" si="0"/>
        <v>6.5387844126552949E-2</v>
      </c>
    </row>
    <row r="32" spans="1:15">
      <c r="B32" s="74">
        <v>8.0399999999999991</v>
      </c>
      <c r="N32" s="74">
        <f t="shared" si="1"/>
        <v>8.6</v>
      </c>
      <c r="O32" s="74">
        <f t="shared" si="0"/>
        <v>5.847929712600787E-2</v>
      </c>
    </row>
    <row r="33" spans="1:26">
      <c r="B33" s="74">
        <v>8.2899999999999991</v>
      </c>
      <c r="N33" s="74">
        <f t="shared" si="1"/>
        <v>9.1</v>
      </c>
      <c r="O33" s="74">
        <f t="shared" si="0"/>
        <v>5.1554890888592053E-2</v>
      </c>
    </row>
    <row r="34" spans="1:26">
      <c r="B34" s="74">
        <v>11.1</v>
      </c>
      <c r="N34" s="74">
        <f t="shared" si="1"/>
        <v>9.6</v>
      </c>
      <c r="O34" s="74">
        <f t="shared" si="0"/>
        <v>4.4802288929025109E-2</v>
      </c>
    </row>
    <row r="35" spans="1:26">
      <c r="B35" s="74">
        <v>11.39</v>
      </c>
      <c r="N35" s="74">
        <f t="shared" si="1"/>
        <v>10.1</v>
      </c>
      <c r="O35" s="74">
        <f t="shared" si="0"/>
        <v>3.8378954117255476E-2</v>
      </c>
    </row>
    <row r="36" spans="1:26">
      <c r="B36" s="74">
        <v>11.7</v>
      </c>
      <c r="N36" s="74">
        <f t="shared" si="1"/>
        <v>10.6</v>
      </c>
      <c r="O36" s="74">
        <f t="shared" si="0"/>
        <v>3.2407734393900295E-2</v>
      </c>
    </row>
    <row r="37" spans="1:26">
      <c r="B37" s="74">
        <v>11.78</v>
      </c>
      <c r="N37" s="74">
        <f t="shared" si="1"/>
        <v>11.1</v>
      </c>
      <c r="O37" s="74">
        <f t="shared" si="0"/>
        <v>2.6975332636040638E-2</v>
      </c>
    </row>
    <row r="38" spans="1:26">
      <c r="B38" s="74">
        <v>16.97</v>
      </c>
      <c r="N38" s="74">
        <f t="shared" si="1"/>
        <v>11.6</v>
      </c>
      <c r="O38" s="74">
        <f t="shared" si="0"/>
        <v>2.2133370255643364E-2</v>
      </c>
    </row>
    <row r="39" spans="1:26">
      <c r="N39" s="74">
        <f t="shared" si="1"/>
        <v>12.1</v>
      </c>
      <c r="O39" s="74">
        <f t="shared" si="0"/>
        <v>1.790156055914716E-2</v>
      </c>
    </row>
    <row r="40" spans="1:26">
      <c r="N40" s="74">
        <f t="shared" si="1"/>
        <v>12.6</v>
      </c>
      <c r="O40" s="74">
        <f t="shared" si="0"/>
        <v>1.4272394367905079E-2</v>
      </c>
    </row>
    <row r="41" spans="1:26">
      <c r="N41" s="74">
        <f t="shared" si="1"/>
        <v>13.1</v>
      </c>
      <c r="O41" s="74">
        <f t="shared" si="0"/>
        <v>1.1216707253240275E-2</v>
      </c>
    </row>
    <row r="42" spans="1:26">
      <c r="N42" s="74">
        <f t="shared" si="1"/>
        <v>13.6</v>
      </c>
      <c r="O42" s="74">
        <f t="shared" si="0"/>
        <v>8.6895349769477905E-3</v>
      </c>
    </row>
    <row r="43" spans="1:26">
      <c r="N43" s="74">
        <f t="shared" si="1"/>
        <v>14.1</v>
      </c>
      <c r="O43" s="74">
        <f t="shared" si="0"/>
        <v>6.635754168252567E-3</v>
      </c>
    </row>
    <row r="44" spans="1:26">
      <c r="N44" s="74">
        <f t="shared" si="1"/>
        <v>14.6</v>
      </c>
      <c r="O44" s="74">
        <f t="shared" si="0"/>
        <v>4.9951282578342875E-3</v>
      </c>
    </row>
    <row r="45" spans="1:26">
      <c r="N45" s="74">
        <f t="shared" si="1"/>
        <v>15.1</v>
      </c>
      <c r="O45" s="74">
        <f t="shared" si="0"/>
        <v>3.7065136322551595E-3</v>
      </c>
    </row>
    <row r="47" spans="1:26">
      <c r="A47" s="388"/>
      <c r="B47" s="388"/>
      <c r="C47" s="388"/>
      <c r="D47" s="388"/>
      <c r="E47" s="388"/>
      <c r="F47" s="388"/>
      <c r="G47" s="388"/>
      <c r="H47" s="389"/>
      <c r="I47" s="389"/>
      <c r="J47" s="389"/>
      <c r="K47" s="389"/>
      <c r="L47" s="389"/>
      <c r="M47" s="389"/>
      <c r="N47" s="389"/>
      <c r="O47" s="389"/>
      <c r="P47" s="389"/>
      <c r="Q47" s="389"/>
      <c r="R47" s="389"/>
      <c r="S47" s="389"/>
      <c r="T47" s="389"/>
      <c r="U47" s="389"/>
      <c r="V47" s="389"/>
      <c r="W47" s="389"/>
      <c r="X47" s="389"/>
      <c r="Y47" s="389"/>
      <c r="Z47" s="389"/>
    </row>
    <row r="48" spans="1:26" ht="48.75" thickBot="1">
      <c r="B48" s="376" t="s">
        <v>278</v>
      </c>
    </row>
    <row r="49" spans="2:22" ht="15.75" thickBot="1">
      <c r="B49" s="74">
        <v>1.43</v>
      </c>
      <c r="H49" s="378" t="s">
        <v>271</v>
      </c>
      <c r="I49" s="379" t="s">
        <v>272</v>
      </c>
      <c r="J49" s="380" t="s">
        <v>273</v>
      </c>
      <c r="K49" s="379" t="s">
        <v>274</v>
      </c>
      <c r="L49" s="381" t="s">
        <v>275</v>
      </c>
    </row>
    <row r="50" spans="2:22" ht="15" thickBot="1">
      <c r="B50" s="74">
        <v>1.54</v>
      </c>
      <c r="H50" s="383">
        <v>0.5</v>
      </c>
      <c r="I50" s="384">
        <f>AVERAGE(B49:B61)</f>
        <v>3.2266666666666666</v>
      </c>
      <c r="J50" s="385">
        <f>STDEVA(B49:B61)</f>
        <v>2.5236608533168838</v>
      </c>
      <c r="K50" s="384">
        <f>MAX(B49:B61)</f>
        <v>8.42</v>
      </c>
      <c r="L50" s="386">
        <f>MIN(B49:B61)</f>
        <v>1.43</v>
      </c>
      <c r="N50" s="387" t="s">
        <v>271</v>
      </c>
      <c r="O50" s="387" t="s">
        <v>276</v>
      </c>
    </row>
    <row r="51" spans="2:22">
      <c r="B51" s="74">
        <v>1.59</v>
      </c>
      <c r="N51" s="74">
        <v>1.4</v>
      </c>
      <c r="O51" s="74">
        <f t="shared" ref="O51:O66" si="2">_xlfn.NORM.DIST(N51,$I$50,$J$50,0)</f>
        <v>0.12165038287959344</v>
      </c>
      <c r="R51" s="469" t="s">
        <v>279</v>
      </c>
      <c r="S51" s="470"/>
      <c r="T51" s="470"/>
      <c r="U51" s="470"/>
      <c r="V51" s="470"/>
    </row>
    <row r="52" spans="2:22">
      <c r="B52" s="74">
        <v>1.68</v>
      </c>
      <c r="N52" s="74">
        <f t="shared" ref="N52:N66" si="3">N51+0.5</f>
        <v>1.9</v>
      </c>
      <c r="O52" s="74">
        <f t="shared" si="2"/>
        <v>0.13767977037666373</v>
      </c>
    </row>
    <row r="53" spans="2:22">
      <c r="B53" s="74">
        <v>1.69</v>
      </c>
      <c r="N53" s="74">
        <f t="shared" si="3"/>
        <v>2.4</v>
      </c>
      <c r="O53" s="74">
        <f t="shared" si="2"/>
        <v>0.14982325271340027</v>
      </c>
    </row>
    <row r="54" spans="2:22">
      <c r="B54" s="74">
        <v>1.81</v>
      </c>
      <c r="N54" s="74">
        <f t="shared" si="3"/>
        <v>2.9</v>
      </c>
      <c r="O54" s="74">
        <f t="shared" si="2"/>
        <v>0.15676198197107311</v>
      </c>
    </row>
    <row r="55" spans="2:22">
      <c r="B55" s="74">
        <v>1.86</v>
      </c>
      <c r="N55" s="74">
        <f t="shared" si="3"/>
        <v>3.4</v>
      </c>
      <c r="O55" s="74">
        <f t="shared" si="2"/>
        <v>0.15770835637295488</v>
      </c>
    </row>
    <row r="56" spans="2:22">
      <c r="B56" s="74">
        <v>2.41</v>
      </c>
      <c r="N56" s="74">
        <f t="shared" si="3"/>
        <v>3.9</v>
      </c>
      <c r="O56" s="74">
        <f t="shared" si="2"/>
        <v>0.1525531224216756</v>
      </c>
    </row>
    <row r="57" spans="2:22">
      <c r="B57" s="74">
        <v>4.1100000000000003</v>
      </c>
      <c r="N57" s="74">
        <f t="shared" si="3"/>
        <v>4.4000000000000004</v>
      </c>
      <c r="O57" s="74">
        <f t="shared" si="2"/>
        <v>0.14188612640677567</v>
      </c>
    </row>
    <row r="58" spans="2:22">
      <c r="B58" s="74">
        <v>4.57</v>
      </c>
      <c r="N58" s="74">
        <f t="shared" si="3"/>
        <v>4.9000000000000004</v>
      </c>
      <c r="O58" s="74">
        <f t="shared" si="2"/>
        <v>0.12688526738420916</v>
      </c>
    </row>
    <row r="59" spans="2:22">
      <c r="B59" s="74" t="s">
        <v>280</v>
      </c>
      <c r="N59" s="74">
        <f t="shared" si="3"/>
        <v>5.4</v>
      </c>
      <c r="O59" s="74">
        <f t="shared" si="2"/>
        <v>0.10910255012584541</v>
      </c>
    </row>
    <row r="60" spans="2:22">
      <c r="B60" s="74">
        <v>7.61</v>
      </c>
      <c r="N60" s="74">
        <f t="shared" si="3"/>
        <v>5.9</v>
      </c>
      <c r="O60" s="74">
        <f t="shared" si="2"/>
        <v>9.0200935132312005E-2</v>
      </c>
    </row>
    <row r="61" spans="2:22">
      <c r="B61" s="74">
        <v>8.42</v>
      </c>
      <c r="N61" s="74">
        <f t="shared" si="3"/>
        <v>6.4</v>
      </c>
      <c r="O61" s="74">
        <f t="shared" si="2"/>
        <v>7.1703377637350962E-2</v>
      </c>
    </row>
    <row r="62" spans="2:22">
      <c r="N62" s="74">
        <f t="shared" si="3"/>
        <v>6.9</v>
      </c>
      <c r="O62" s="74">
        <f t="shared" si="2"/>
        <v>5.4805055699688042E-2</v>
      </c>
    </row>
    <row r="63" spans="2:22">
      <c r="N63" s="74">
        <f t="shared" si="3"/>
        <v>7.4</v>
      </c>
      <c r="O63" s="74">
        <f t="shared" si="2"/>
        <v>4.0276717484330829E-2</v>
      </c>
    </row>
    <row r="64" spans="2:22">
      <c r="N64" s="74">
        <f t="shared" si="3"/>
        <v>7.9</v>
      </c>
      <c r="O64" s="74">
        <f t="shared" si="2"/>
        <v>2.8460331191687588E-2</v>
      </c>
    </row>
    <row r="65" spans="14:15">
      <c r="N65" s="74">
        <f t="shared" si="3"/>
        <v>8.4</v>
      </c>
      <c r="O65" s="74">
        <f t="shared" si="2"/>
        <v>1.9336517755381654E-2</v>
      </c>
    </row>
    <row r="66" spans="14:15">
      <c r="N66" s="74">
        <f t="shared" si="3"/>
        <v>8.9</v>
      </c>
      <c r="O66" s="74">
        <f t="shared" si="2"/>
        <v>1.2631909876924583E-2</v>
      </c>
    </row>
    <row r="67" spans="14:15">
      <c r="N67" s="74"/>
      <c r="O67" s="74"/>
    </row>
    <row r="68" spans="14:15">
      <c r="N68" s="74"/>
      <c r="O68" s="74"/>
    </row>
  </sheetData>
  <pageMargins left="0" right="0" top="0.39370078740157505" bottom="0.39370078740157505" header="0" footer="0"/>
  <headerFooter>
    <oddHeader>&amp;C&amp;A</oddHeader>
    <oddFooter>&amp;CPágina &amp;P</oddFooter>
  </headerFooter>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24"/>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1" spans="2:26" ht="15.75" thickBot="1">
      <c r="B1" s="2" t="s">
        <v>159</v>
      </c>
      <c r="C1" s="2" t="s">
        <v>31</v>
      </c>
    </row>
    <row r="2" spans="2:26" s="109" customFormat="1" ht="16.5" thickBot="1">
      <c r="C2" s="110"/>
      <c r="D2" s="111" t="s">
        <v>160</v>
      </c>
      <c r="E2" s="112"/>
      <c r="F2" s="468" t="s">
        <v>161</v>
      </c>
      <c r="G2" s="468"/>
      <c r="H2" s="468"/>
      <c r="I2" s="468" t="s">
        <v>162</v>
      </c>
      <c r="J2" s="468"/>
      <c r="K2" s="468"/>
      <c r="L2" s="468" t="s">
        <v>163</v>
      </c>
      <c r="M2" s="468"/>
      <c r="N2" s="468"/>
      <c r="O2" s="468" t="s">
        <v>5</v>
      </c>
      <c r="P2" s="468"/>
      <c r="Q2" s="468"/>
      <c r="R2" s="468" t="s">
        <v>164</v>
      </c>
      <c r="S2" s="468"/>
      <c r="T2" s="468"/>
      <c r="U2" s="468" t="s">
        <v>165</v>
      </c>
      <c r="V2" s="468"/>
    </row>
    <row r="3" spans="2:26" s="3" customFormat="1" ht="45.75" thickBot="1">
      <c r="B3" s="113" t="s">
        <v>166</v>
      </c>
      <c r="C3" s="114" t="s">
        <v>167</v>
      </c>
      <c r="D3" s="171" t="s">
        <v>168</v>
      </c>
      <c r="E3" s="172" t="s">
        <v>169</v>
      </c>
      <c r="F3" s="173" t="s">
        <v>167</v>
      </c>
      <c r="G3" s="174" t="s">
        <v>168</v>
      </c>
      <c r="H3" s="175" t="s">
        <v>169</v>
      </c>
      <c r="I3" s="176" t="s">
        <v>167</v>
      </c>
      <c r="J3" s="174" t="s">
        <v>168</v>
      </c>
      <c r="K3" s="173" t="s">
        <v>169</v>
      </c>
      <c r="L3" s="177" t="s">
        <v>167</v>
      </c>
      <c r="M3" s="178" t="s">
        <v>168</v>
      </c>
      <c r="N3" s="178" t="s">
        <v>169</v>
      </c>
      <c r="O3" s="177" t="s">
        <v>167</v>
      </c>
      <c r="P3" s="179" t="s">
        <v>168</v>
      </c>
      <c r="Q3" s="180" t="s">
        <v>169</v>
      </c>
      <c r="R3" s="177" t="s">
        <v>167</v>
      </c>
      <c r="S3" s="178" t="s">
        <v>168</v>
      </c>
      <c r="T3" s="178" t="s">
        <v>169</v>
      </c>
      <c r="U3" s="181"/>
      <c r="V3" s="182"/>
    </row>
    <row r="4" spans="2:26" ht="15">
      <c r="B4" s="124" t="s">
        <v>170</v>
      </c>
      <c r="C4" s="164">
        <v>11.09</v>
      </c>
      <c r="D4" s="183">
        <f>+C4-U4</f>
        <v>-0.17673333333333474</v>
      </c>
      <c r="E4" s="184">
        <f>+(D4/U4)*100</f>
        <v>-1.5686297714214832</v>
      </c>
      <c r="F4" s="185">
        <v>11.4</v>
      </c>
      <c r="G4" s="183">
        <f>+F4-U4</f>
        <v>0.13326666666666576</v>
      </c>
      <c r="H4" s="184">
        <f>+(G4/U4)*100</f>
        <v>1.1828332376731416</v>
      </c>
      <c r="I4" s="185">
        <v>12</v>
      </c>
      <c r="J4" s="183">
        <f>+I4-U4</f>
        <v>0.7332666666666654</v>
      </c>
      <c r="K4" s="186">
        <f>+(J4/U4)*100</f>
        <v>6.5082455133401451</v>
      </c>
      <c r="L4" s="187"/>
      <c r="M4" s="188"/>
      <c r="N4" s="188"/>
      <c r="O4" s="166"/>
      <c r="P4" s="189"/>
      <c r="Q4" s="187"/>
      <c r="R4" s="166"/>
      <c r="S4" s="188"/>
      <c r="T4" s="188"/>
      <c r="U4" s="136">
        <f>AVERAGE(C4,F4,I4)*0.98</f>
        <v>11.266733333333335</v>
      </c>
      <c r="V4" s="190"/>
      <c r="W4" s="74"/>
      <c r="X4" s="74" t="s">
        <v>181</v>
      </c>
      <c r="Y4" s="74" t="s">
        <v>182</v>
      </c>
      <c r="Z4" s="74" t="s">
        <v>183</v>
      </c>
    </row>
    <row r="5" spans="2:26" ht="15">
      <c r="B5" s="124" t="s">
        <v>171</v>
      </c>
      <c r="C5" s="168">
        <v>128</v>
      </c>
      <c r="D5" s="189"/>
      <c r="E5" s="187"/>
      <c r="F5" s="168">
        <v>125</v>
      </c>
      <c r="G5" s="191">
        <f>$C5-F5</f>
        <v>3</v>
      </c>
      <c r="H5" s="187"/>
      <c r="I5" s="168">
        <v>180</v>
      </c>
      <c r="J5" s="191">
        <f>$C5-I5</f>
        <v>-52</v>
      </c>
      <c r="K5" s="192"/>
      <c r="L5" s="187"/>
      <c r="M5" s="188"/>
      <c r="N5" s="188"/>
      <c r="O5" s="166"/>
      <c r="P5" s="189"/>
      <c r="Q5" s="187"/>
      <c r="R5" s="166"/>
      <c r="S5" s="188"/>
      <c r="T5" s="188"/>
      <c r="U5" s="166"/>
      <c r="V5" s="190"/>
      <c r="W5" s="74" t="s">
        <v>184</v>
      </c>
      <c r="X5" s="74">
        <v>128</v>
      </c>
      <c r="Y5" s="74">
        <v>125</v>
      </c>
      <c r="Z5" s="74">
        <v>180</v>
      </c>
    </row>
    <row r="6" spans="2:26" ht="15">
      <c r="B6" s="124" t="s">
        <v>172</v>
      </c>
      <c r="C6" s="193">
        <v>125</v>
      </c>
      <c r="D6" s="189"/>
      <c r="E6" s="187"/>
      <c r="F6" s="193">
        <v>126</v>
      </c>
      <c r="G6" s="191">
        <f>$C6-F6</f>
        <v>-1</v>
      </c>
      <c r="H6" s="187"/>
      <c r="I6" s="166">
        <v>180</v>
      </c>
      <c r="J6" s="191">
        <f>$C6-I6</f>
        <v>-55</v>
      </c>
      <c r="K6" s="192"/>
      <c r="L6" s="187"/>
      <c r="M6" s="188"/>
      <c r="N6" s="188"/>
      <c r="O6" s="166"/>
      <c r="P6" s="189"/>
      <c r="Q6" s="187"/>
      <c r="R6" s="166"/>
      <c r="S6" s="188"/>
      <c r="T6" s="188"/>
      <c r="U6" s="166"/>
      <c r="V6" s="190"/>
      <c r="W6" s="74" t="s">
        <v>185</v>
      </c>
      <c r="X6" s="74">
        <v>125</v>
      </c>
      <c r="Y6" s="74">
        <v>126</v>
      </c>
      <c r="Z6" s="74">
        <v>180</v>
      </c>
    </row>
    <row r="7" spans="2:26" ht="15">
      <c r="B7" s="124" t="s">
        <v>173</v>
      </c>
      <c r="C7" s="194">
        <v>310</v>
      </c>
      <c r="D7" s="189"/>
      <c r="E7" s="187"/>
      <c r="F7" s="166">
        <v>261</v>
      </c>
      <c r="G7" s="191">
        <f>$C7-F7</f>
        <v>49</v>
      </c>
      <c r="H7" s="187"/>
      <c r="I7" s="194">
        <v>253</v>
      </c>
      <c r="J7" s="191">
        <f>$C7-I7</f>
        <v>57</v>
      </c>
      <c r="K7" s="192"/>
      <c r="L7" s="187"/>
      <c r="M7" s="188"/>
      <c r="N7" s="188"/>
      <c r="O7" s="166"/>
      <c r="P7" s="189"/>
      <c r="Q7" s="187"/>
      <c r="R7" s="166"/>
      <c r="S7" s="188"/>
      <c r="T7" s="188"/>
      <c r="U7" s="166"/>
      <c r="V7" s="190"/>
    </row>
    <row r="8" spans="2:26" ht="15.75" thickBot="1">
      <c r="B8" s="146" t="s">
        <v>174</v>
      </c>
      <c r="C8" s="169">
        <v>222</v>
      </c>
      <c r="D8" s="195"/>
      <c r="E8" s="196"/>
      <c r="F8" s="169">
        <v>173</v>
      </c>
      <c r="G8" s="197">
        <f>$C8-F8</f>
        <v>49</v>
      </c>
      <c r="H8" s="196"/>
      <c r="I8" s="169">
        <v>123</v>
      </c>
      <c r="J8" s="197">
        <f>$C8-I8</f>
        <v>99</v>
      </c>
      <c r="K8" s="198"/>
      <c r="L8" s="196"/>
      <c r="M8" s="199"/>
      <c r="N8" s="199"/>
      <c r="O8" s="200"/>
      <c r="P8" s="195"/>
      <c r="Q8" s="196"/>
      <c r="R8" s="200"/>
      <c r="S8" s="199"/>
      <c r="T8" s="199"/>
      <c r="U8" s="200"/>
      <c r="V8" s="201"/>
    </row>
    <row r="9" spans="2:26" ht="15">
      <c r="B9" s="2"/>
      <c r="C9" s="25"/>
      <c r="D9" s="25"/>
      <c r="E9" s="25"/>
      <c r="F9" s="25"/>
      <c r="G9" s="202"/>
      <c r="H9" s="25"/>
      <c r="I9" s="25"/>
      <c r="J9" s="202"/>
      <c r="K9" s="25"/>
      <c r="L9" s="25"/>
      <c r="M9" s="25"/>
      <c r="N9" s="25"/>
      <c r="O9" s="25"/>
      <c r="P9" s="25"/>
      <c r="Q9" s="25"/>
      <c r="R9" s="25"/>
      <c r="S9" s="25"/>
      <c r="T9" s="25"/>
      <c r="U9" s="25"/>
      <c r="V9" s="25"/>
      <c r="W9" s="74"/>
      <c r="X9" s="74" t="s">
        <v>181</v>
      </c>
      <c r="Y9" s="74" t="s">
        <v>182</v>
      </c>
      <c r="Z9" s="74" t="s">
        <v>183</v>
      </c>
    </row>
    <row r="10" spans="2:26" ht="15">
      <c r="B10" s="2"/>
      <c r="C10" s="25"/>
      <c r="D10" s="25"/>
      <c r="E10" s="25"/>
      <c r="F10" s="25"/>
      <c r="G10" s="202"/>
      <c r="H10" s="25"/>
      <c r="I10" s="25"/>
      <c r="J10" s="202"/>
      <c r="K10" s="25"/>
      <c r="L10" s="25"/>
      <c r="M10" s="25"/>
      <c r="N10" s="25"/>
      <c r="O10" s="25"/>
      <c r="P10" s="25"/>
      <c r="Q10" s="25"/>
      <c r="R10" s="25"/>
      <c r="S10" s="25"/>
      <c r="T10" s="25"/>
      <c r="U10" s="25"/>
      <c r="V10" s="25"/>
      <c r="W10" s="74" t="s">
        <v>186</v>
      </c>
      <c r="X10" s="74">
        <v>310</v>
      </c>
      <c r="Y10" s="74">
        <v>261</v>
      </c>
      <c r="Z10" s="74">
        <v>253</v>
      </c>
    </row>
    <row r="11" spans="2:26" ht="15">
      <c r="B11" s="2"/>
      <c r="C11" s="25"/>
      <c r="D11" s="25"/>
      <c r="E11" s="25"/>
      <c r="F11" s="25"/>
      <c r="G11" s="202"/>
      <c r="H11" s="25"/>
      <c r="I11" s="25"/>
      <c r="J11" s="202"/>
      <c r="K11" s="25"/>
      <c r="L11" s="25"/>
      <c r="M11" s="25"/>
      <c r="N11" s="25"/>
      <c r="O11" s="25"/>
      <c r="P11" s="25"/>
      <c r="Q11" s="25"/>
      <c r="R11" s="25"/>
      <c r="S11" s="25"/>
      <c r="T11" s="25"/>
      <c r="U11" s="25"/>
      <c r="V11" s="25"/>
      <c r="W11" s="74" t="s">
        <v>187</v>
      </c>
      <c r="X11" s="74">
        <v>222</v>
      </c>
      <c r="Y11" s="74">
        <v>173</v>
      </c>
      <c r="Z11" s="74">
        <v>123</v>
      </c>
    </row>
    <row r="12" spans="2:26" ht="15">
      <c r="B12" s="2"/>
      <c r="C12" s="25"/>
      <c r="D12" s="25"/>
      <c r="E12" s="25"/>
      <c r="F12" s="25"/>
      <c r="G12" s="202"/>
      <c r="H12" s="25"/>
      <c r="I12" s="25"/>
      <c r="J12" s="202"/>
      <c r="K12" s="25"/>
      <c r="L12" s="25"/>
      <c r="M12" s="25"/>
      <c r="N12" s="25"/>
      <c r="O12" s="25"/>
      <c r="P12" s="25"/>
      <c r="Q12" s="25"/>
      <c r="R12" s="25"/>
      <c r="S12" s="25"/>
      <c r="T12" s="25"/>
      <c r="U12" s="25"/>
      <c r="V12" s="25"/>
    </row>
    <row r="13" spans="2:26" ht="15">
      <c r="B13" s="2"/>
      <c r="C13" s="25"/>
      <c r="D13" s="25"/>
      <c r="E13" s="25"/>
      <c r="F13" s="25"/>
      <c r="G13" s="202"/>
      <c r="H13" s="25"/>
      <c r="I13" s="25"/>
      <c r="J13" s="202"/>
      <c r="K13" s="25"/>
      <c r="L13" s="25"/>
      <c r="M13" s="25"/>
      <c r="N13" s="25"/>
      <c r="O13" s="25"/>
      <c r="P13" s="25"/>
      <c r="Q13" s="25"/>
      <c r="R13" s="25"/>
      <c r="S13" s="25"/>
      <c r="T13" s="25"/>
      <c r="U13" s="25"/>
      <c r="V13" s="25"/>
    </row>
    <row r="14" spans="2:26" ht="15">
      <c r="B14" s="2"/>
      <c r="C14" s="25"/>
      <c r="D14" s="25"/>
      <c r="E14" s="25"/>
      <c r="F14" s="25"/>
      <c r="G14" s="202"/>
      <c r="H14" s="25"/>
      <c r="I14" s="25"/>
      <c r="J14" s="202"/>
      <c r="K14" s="25"/>
      <c r="L14" s="25"/>
      <c r="M14" s="25"/>
      <c r="N14" s="25"/>
      <c r="O14" s="25"/>
      <c r="P14" s="25"/>
      <c r="Q14" s="25"/>
      <c r="R14" s="25"/>
      <c r="S14" s="203"/>
      <c r="T14" s="203" t="s">
        <v>181</v>
      </c>
      <c r="U14" s="203" t="s">
        <v>182</v>
      </c>
      <c r="V14" s="203" t="s">
        <v>183</v>
      </c>
      <c r="W14" s="74" t="s">
        <v>188</v>
      </c>
    </row>
    <row r="15" spans="2:26" ht="15">
      <c r="B15" s="2"/>
      <c r="C15" s="25"/>
      <c r="D15" s="25"/>
      <c r="E15" s="25"/>
      <c r="F15" s="25"/>
      <c r="G15" s="202"/>
      <c r="H15" s="25"/>
      <c r="I15" s="25"/>
      <c r="J15" s="202"/>
      <c r="K15" s="25"/>
      <c r="L15" s="25"/>
      <c r="M15" s="25"/>
      <c r="N15" s="25"/>
      <c r="O15" s="25"/>
      <c r="P15" s="25"/>
      <c r="Q15" s="25"/>
      <c r="R15" s="25"/>
      <c r="S15" s="203"/>
      <c r="T15" s="203">
        <v>11.09</v>
      </c>
      <c r="U15" s="203">
        <v>11.4</v>
      </c>
      <c r="V15" s="203">
        <v>12</v>
      </c>
      <c r="W15" s="74">
        <v>11.27</v>
      </c>
    </row>
    <row r="16" spans="2:26" ht="15">
      <c r="B16" s="2"/>
      <c r="C16" s="25"/>
      <c r="D16" s="25"/>
      <c r="E16" s="25"/>
      <c r="F16" s="25"/>
      <c r="G16" s="202"/>
      <c r="H16" s="25"/>
      <c r="I16" s="25"/>
      <c r="J16" s="202"/>
      <c r="K16" s="25"/>
      <c r="L16" s="25"/>
      <c r="M16" s="25"/>
      <c r="N16" s="25"/>
      <c r="O16" s="25"/>
      <c r="P16" s="25"/>
      <c r="Q16" s="25"/>
      <c r="R16" s="25"/>
      <c r="S16" s="25"/>
      <c r="T16" s="25"/>
      <c r="U16" s="25"/>
      <c r="V16" s="25"/>
    </row>
    <row r="17" spans="2:22" ht="15">
      <c r="B17" s="2"/>
      <c r="C17" s="25"/>
      <c r="D17" s="25"/>
      <c r="E17" s="25"/>
      <c r="F17" s="25"/>
      <c r="G17" s="202"/>
      <c r="H17" s="25"/>
      <c r="I17" s="25"/>
      <c r="J17" s="202"/>
      <c r="K17" s="25"/>
      <c r="L17" s="25"/>
      <c r="M17" s="25"/>
      <c r="N17" s="25"/>
      <c r="O17" s="25"/>
      <c r="P17" s="25"/>
      <c r="Q17" s="25"/>
      <c r="R17" s="25"/>
      <c r="S17" s="25"/>
      <c r="T17" s="25"/>
      <c r="U17" s="25"/>
      <c r="V17" s="25"/>
    </row>
    <row r="21" spans="2:22" ht="15">
      <c r="B21" s="2" t="s">
        <v>175</v>
      </c>
      <c r="C21" s="2"/>
    </row>
    <row r="22" spans="2:22" ht="51">
      <c r="B22" s="156" t="s">
        <v>177</v>
      </c>
    </row>
    <row r="23" spans="2:22" ht="76.5">
      <c r="B23" s="156" t="s">
        <v>189</v>
      </c>
    </row>
    <row r="24" spans="2:22" ht="38.25">
      <c r="B24" s="156" t="s">
        <v>180</v>
      </c>
    </row>
  </sheetData>
  <mergeCells count="6">
    <mergeCell ref="U2:V2"/>
    <mergeCell ref="F2:H2"/>
    <mergeCell ref="I2:K2"/>
    <mergeCell ref="L2:N2"/>
    <mergeCell ref="O2:Q2"/>
    <mergeCell ref="R2:T2"/>
  </mergeCells>
  <pageMargins left="0" right="0" top="0.39370078740157505" bottom="0.39370078740157505" header="0" footer="0"/>
  <headerFooter>
    <oddHeader>&amp;C&amp;A</oddHeader>
    <oddFooter>&amp;CPágina &amp;P</oddFooter>
  </headerFooter>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3:U89"/>
  <sheetViews>
    <sheetView topLeftCell="A67" workbookViewId="0">
      <selection activeCell="S56" sqref="S56"/>
    </sheetView>
  </sheetViews>
  <sheetFormatPr defaultColWidth="11.25" defaultRowHeight="14.25"/>
  <cols>
    <col min="1" max="1" width="10.625" customWidth="1"/>
    <col min="2" max="2" width="7.125" customWidth="1"/>
    <col min="3" max="7" width="5.625" customWidth="1"/>
    <col min="8" max="8" width="9" style="74" customWidth="1"/>
    <col min="9" max="9" width="9.375" style="74" customWidth="1"/>
    <col min="10" max="12" width="9" style="74" customWidth="1"/>
    <col min="13" max="13" width="9" customWidth="1"/>
    <col min="14" max="14" width="9" style="74" customWidth="1"/>
    <col min="15" max="15" width="16.625" style="74" customWidth="1"/>
    <col min="16" max="19" width="9" customWidth="1"/>
    <col min="20" max="20" width="11.125" customWidth="1"/>
    <col min="21" max="1024" width="9" customWidth="1"/>
    <col min="1025" max="1025" width="11.25" customWidth="1"/>
  </cols>
  <sheetData>
    <row r="3" spans="1:21" ht="36">
      <c r="B3" s="376" t="s">
        <v>281</v>
      </c>
    </row>
    <row r="4" spans="1:21">
      <c r="A4" s="390"/>
      <c r="B4" s="74">
        <v>-12.43</v>
      </c>
    </row>
    <row r="5" spans="1:21" ht="15" thickBot="1">
      <c r="A5" s="390"/>
      <c r="B5" s="74">
        <v>-12.04</v>
      </c>
    </row>
    <row r="6" spans="1:21" ht="15" thickBot="1">
      <c r="A6" s="390"/>
      <c r="B6" s="74">
        <v>-9.5500000000000007</v>
      </c>
      <c r="H6" s="391" t="s">
        <v>271</v>
      </c>
      <c r="I6" s="392" t="s">
        <v>272</v>
      </c>
      <c r="J6" s="393" t="s">
        <v>273</v>
      </c>
      <c r="K6" s="392" t="s">
        <v>274</v>
      </c>
      <c r="L6" s="394" t="s">
        <v>275</v>
      </c>
    </row>
    <row r="7" spans="1:21" ht="15" thickBot="1">
      <c r="A7" s="390"/>
      <c r="B7" s="74">
        <v>-7.02</v>
      </c>
      <c r="H7" s="395">
        <v>0.5</v>
      </c>
      <c r="I7" s="396">
        <f>AVERAGE(B4:B34)</f>
        <v>-1.5009677419354834</v>
      </c>
      <c r="J7" s="397">
        <f>STDEVA(B4:B34)</f>
        <v>4.2758674401332177</v>
      </c>
      <c r="K7" s="396">
        <f>MAX(B4:B34)</f>
        <v>5.41</v>
      </c>
      <c r="L7" s="398">
        <f>MIN(B4:B34)</f>
        <v>-12.43</v>
      </c>
    </row>
    <row r="8" spans="1:21">
      <c r="A8" s="390"/>
      <c r="B8" s="74">
        <v>-5.66</v>
      </c>
    </row>
    <row r="9" spans="1:21">
      <c r="A9" s="390"/>
      <c r="B9" s="74">
        <v>-5.39</v>
      </c>
    </row>
    <row r="10" spans="1:21">
      <c r="A10" s="390"/>
      <c r="B10" s="74">
        <v>-4.24</v>
      </c>
      <c r="N10" s="387" t="s">
        <v>271</v>
      </c>
      <c r="O10" s="387" t="s">
        <v>282</v>
      </c>
    </row>
    <row r="11" spans="1:21">
      <c r="A11" s="390"/>
      <c r="B11" s="74">
        <v>-4.21</v>
      </c>
      <c r="N11" s="74">
        <v>-12.5</v>
      </c>
      <c r="O11" s="74">
        <f t="shared" ref="O11:O47" si="0">_xlfn.NORM.DIST(N11,$I$7,$J$7,0)</f>
        <v>3.4121230615681321E-3</v>
      </c>
      <c r="R11" s="469" t="s">
        <v>283</v>
      </c>
      <c r="S11" s="470"/>
      <c r="T11" s="470"/>
      <c r="U11" s="470"/>
    </row>
    <row r="12" spans="1:21">
      <c r="A12" s="390"/>
      <c r="B12" s="74">
        <v>-3.25</v>
      </c>
      <c r="N12" s="74">
        <f t="shared" ref="N12:N47" si="1">N11+0.5</f>
        <v>-12</v>
      </c>
      <c r="O12" s="74">
        <f t="shared" si="0"/>
        <v>4.5781569338849588E-3</v>
      </c>
    </row>
    <row r="13" spans="1:21">
      <c r="A13" s="390"/>
      <c r="B13" s="74">
        <v>-3.11</v>
      </c>
      <c r="N13" s="74">
        <f t="shared" si="1"/>
        <v>-11.5</v>
      </c>
      <c r="O13" s="74">
        <f t="shared" si="0"/>
        <v>6.0592403207372775E-3</v>
      </c>
    </row>
    <row r="14" spans="1:21">
      <c r="A14" s="390"/>
      <c r="B14" s="74">
        <v>-0.88</v>
      </c>
      <c r="N14" s="74">
        <f t="shared" si="1"/>
        <v>-11</v>
      </c>
      <c r="O14" s="74">
        <f t="shared" si="0"/>
        <v>7.9105593315266474E-3</v>
      </c>
    </row>
    <row r="15" spans="1:21">
      <c r="A15" s="390"/>
      <c r="B15" s="74">
        <v>-0.84</v>
      </c>
      <c r="N15" s="74">
        <f t="shared" si="1"/>
        <v>-10.5</v>
      </c>
      <c r="O15" s="74">
        <f t="shared" si="0"/>
        <v>1.0187267709810393E-2</v>
      </c>
    </row>
    <row r="16" spans="1:21">
      <c r="A16" s="390"/>
      <c r="B16" s="74">
        <v>-0.34</v>
      </c>
      <c r="N16" s="74">
        <f t="shared" si="1"/>
        <v>-10</v>
      </c>
      <c r="O16" s="74">
        <f t="shared" si="0"/>
        <v>1.2941057244998277E-2</v>
      </c>
    </row>
    <row r="17" spans="1:15">
      <c r="A17" s="390"/>
      <c r="B17" s="74">
        <v>-0.1</v>
      </c>
      <c r="N17" s="74">
        <f t="shared" si="1"/>
        <v>-9.5</v>
      </c>
      <c r="O17" s="74">
        <f t="shared" si="0"/>
        <v>1.6215984104010053E-2</v>
      </c>
    </row>
    <row r="18" spans="1:15">
      <c r="B18" s="74">
        <v>0</v>
      </c>
      <c r="N18" s="74">
        <f t="shared" si="1"/>
        <v>-9</v>
      </c>
      <c r="O18" s="74">
        <f t="shared" si="0"/>
        <v>2.0043722157353769E-2</v>
      </c>
    </row>
    <row r="19" spans="1:15">
      <c r="B19" s="74">
        <v>0.52</v>
      </c>
      <c r="N19" s="74">
        <f t="shared" si="1"/>
        <v>-8.5</v>
      </c>
      <c r="O19" s="74">
        <f t="shared" si="0"/>
        <v>2.443852275681236E-2</v>
      </c>
    </row>
    <row r="20" spans="1:15">
      <c r="B20" s="74">
        <v>0.56000000000000005</v>
      </c>
      <c r="N20" s="74">
        <f t="shared" si="1"/>
        <v>-8</v>
      </c>
      <c r="O20" s="74">
        <f t="shared" si="0"/>
        <v>2.9392263963375916E-2</v>
      </c>
    </row>
    <row r="21" spans="1:15">
      <c r="B21" s="74">
        <v>0.56999999999999995</v>
      </c>
      <c r="N21" s="74">
        <f t="shared" si="1"/>
        <v>-7.5</v>
      </c>
      <c r="O21" s="74">
        <f t="shared" si="0"/>
        <v>3.487005564946502E-2</v>
      </c>
    </row>
    <row r="22" spans="1:15">
      <c r="B22" s="74">
        <v>0.62</v>
      </c>
      <c r="N22" s="74">
        <f t="shared" si="1"/>
        <v>-7</v>
      </c>
      <c r="O22" s="74">
        <f t="shared" si="0"/>
        <v>4.080691412660338E-2</v>
      </c>
    </row>
    <row r="23" spans="1:15">
      <c r="B23" s="74">
        <v>0.65</v>
      </c>
      <c r="N23" s="74">
        <f t="shared" si="1"/>
        <v>-6.5</v>
      </c>
      <c r="O23" s="74">
        <f t="shared" si="0"/>
        <v>4.7106016524897328E-2</v>
      </c>
    </row>
    <row r="24" spans="1:15">
      <c r="B24" s="74">
        <v>0.87</v>
      </c>
      <c r="N24" s="74">
        <f t="shared" si="1"/>
        <v>-6</v>
      </c>
      <c r="O24" s="74">
        <f t="shared" si="0"/>
        <v>5.3638980962564482E-2</v>
      </c>
    </row>
    <row r="25" spans="1:15">
      <c r="B25" s="74">
        <v>0.89</v>
      </c>
      <c r="N25" s="74">
        <f t="shared" si="1"/>
        <v>-5.5</v>
      </c>
      <c r="O25" s="74">
        <f t="shared" si="0"/>
        <v>6.024849035778114E-2</v>
      </c>
    </row>
    <row r="26" spans="1:15">
      <c r="B26" s="74">
        <v>0.94</v>
      </c>
      <c r="N26" s="74">
        <f t="shared" si="1"/>
        <v>-5</v>
      </c>
      <c r="O26" s="74">
        <f t="shared" si="0"/>
        <v>6.6753391031231235E-2</v>
      </c>
    </row>
    <row r="27" spans="1:15">
      <c r="B27" s="74">
        <v>0.98</v>
      </c>
      <c r="N27" s="74">
        <f t="shared" si="1"/>
        <v>-4.5</v>
      </c>
      <c r="O27" s="74">
        <f t="shared" si="0"/>
        <v>7.2956166881263357E-2</v>
      </c>
    </row>
    <row r="28" spans="1:15">
      <c r="B28" s="74">
        <v>1.1399999999999999</v>
      </c>
      <c r="N28" s="74">
        <f t="shared" si="1"/>
        <v>-4</v>
      </c>
      <c r="O28" s="74">
        <f t="shared" si="0"/>
        <v>7.8652439269252722E-2</v>
      </c>
    </row>
    <row r="29" spans="1:15">
      <c r="B29" s="74">
        <v>1.18</v>
      </c>
      <c r="N29" s="74">
        <f t="shared" si="1"/>
        <v>-3.5</v>
      </c>
      <c r="O29" s="74">
        <f t="shared" si="0"/>
        <v>8.3641901308555741E-2</v>
      </c>
    </row>
    <row r="30" spans="1:15">
      <c r="B30" s="74">
        <v>1.23</v>
      </c>
      <c r="N30" s="74">
        <f t="shared" si="1"/>
        <v>-3</v>
      </c>
      <c r="O30" s="74">
        <f t="shared" si="0"/>
        <v>8.7739894771234381E-2</v>
      </c>
    </row>
    <row r="31" spans="1:15">
      <c r="B31" s="74">
        <v>1.3</v>
      </c>
      <c r="N31" s="74">
        <f t="shared" si="1"/>
        <v>-2.5</v>
      </c>
      <c r="O31" s="74">
        <f t="shared" si="0"/>
        <v>9.0788707709375832E-2</v>
      </c>
    </row>
    <row r="32" spans="1:15">
      <c r="B32" s="74">
        <v>1.53</v>
      </c>
      <c r="N32" s="74">
        <f t="shared" si="1"/>
        <v>-2</v>
      </c>
      <c r="O32" s="74">
        <f t="shared" si="0"/>
        <v>9.2667633408218528E-2</v>
      </c>
    </row>
    <row r="33" spans="1:21">
      <c r="B33" s="74">
        <v>4.1399999999999997</v>
      </c>
      <c r="N33" s="74">
        <f t="shared" si="1"/>
        <v>-1.5</v>
      </c>
      <c r="O33" s="74">
        <f t="shared" si="0"/>
        <v>9.3300897600174543E-2</v>
      </c>
    </row>
    <row r="34" spans="1:21">
      <c r="B34" s="74">
        <v>5.41</v>
      </c>
      <c r="N34" s="74">
        <f t="shared" si="1"/>
        <v>-1</v>
      </c>
      <c r="O34" s="74">
        <f t="shared" si="0"/>
        <v>9.2662728536273692E-2</v>
      </c>
    </row>
    <row r="35" spans="1:21">
      <c r="N35" s="74">
        <f t="shared" si="1"/>
        <v>-0.5</v>
      </c>
      <c r="O35" s="74">
        <f t="shared" si="0"/>
        <v>9.0779097121860303E-2</v>
      </c>
    </row>
    <row r="36" spans="1:21">
      <c r="N36" s="74">
        <f t="shared" si="1"/>
        <v>0</v>
      </c>
      <c r="O36" s="74">
        <f t="shared" si="0"/>
        <v>8.7725963364299109E-2</v>
      </c>
    </row>
    <row r="37" spans="1:21">
      <c r="N37" s="74">
        <f t="shared" si="1"/>
        <v>0.5</v>
      </c>
      <c r="O37" s="74">
        <f t="shared" si="0"/>
        <v>8.3624194144604244E-2</v>
      </c>
    </row>
    <row r="38" spans="1:21">
      <c r="N38" s="74">
        <f t="shared" si="1"/>
        <v>1</v>
      </c>
      <c r="O38" s="74">
        <f t="shared" si="0"/>
        <v>7.8631626214453118E-2</v>
      </c>
    </row>
    <row r="39" spans="1:21">
      <c r="N39" s="74">
        <f t="shared" si="1"/>
        <v>1.5</v>
      </c>
      <c r="O39" s="74">
        <f t="shared" si="0"/>
        <v>7.2933000649734264E-2</v>
      </c>
    </row>
    <row r="40" spans="1:21">
      <c r="N40" s="74">
        <f t="shared" si="1"/>
        <v>2</v>
      </c>
      <c r="O40" s="74">
        <f t="shared" si="0"/>
        <v>6.6728662289810461E-2</v>
      </c>
    </row>
    <row r="41" spans="1:21">
      <c r="N41" s="74">
        <f t="shared" si="1"/>
        <v>2.5</v>
      </c>
      <c r="O41" s="74">
        <f t="shared" si="0"/>
        <v>6.0222983597297296E-2</v>
      </c>
    </row>
    <row r="42" spans="1:21">
      <c r="N42" s="74">
        <f t="shared" si="1"/>
        <v>3</v>
      </c>
      <c r="O42" s="74">
        <f t="shared" si="0"/>
        <v>5.3613434505229179E-2</v>
      </c>
    </row>
    <row r="43" spans="1:21">
      <c r="N43" s="74">
        <f t="shared" si="1"/>
        <v>3.5</v>
      </c>
      <c r="O43" s="74">
        <f t="shared" si="0"/>
        <v>4.7081089379782476E-2</v>
      </c>
    </row>
    <row r="44" spans="1:21">
      <c r="N44" s="74">
        <f t="shared" si="1"/>
        <v>4</v>
      </c>
      <c r="O44" s="74">
        <f t="shared" si="0"/>
        <v>4.0783161529165279E-2</v>
      </c>
    </row>
    <row r="45" spans="1:21">
      <c r="N45" s="74">
        <f t="shared" si="1"/>
        <v>4.5</v>
      </c>
      <c r="O45" s="74">
        <f t="shared" si="0"/>
        <v>3.4847914148259961E-2</v>
      </c>
    </row>
    <row r="46" spans="1:21">
      <c r="N46" s="74">
        <f t="shared" si="1"/>
        <v>5</v>
      </c>
      <c r="O46" s="74">
        <f t="shared" si="0"/>
        <v>2.9372045968814323E-2</v>
      </c>
    </row>
    <row r="47" spans="1:21">
      <c r="N47" s="74">
        <f t="shared" si="1"/>
        <v>5.5</v>
      </c>
      <c r="O47" s="74">
        <f t="shared" si="0"/>
        <v>2.4420419647348923E-2</v>
      </c>
    </row>
    <row r="48" spans="1:21">
      <c r="A48" s="389"/>
      <c r="B48" s="389"/>
      <c r="C48" s="389"/>
      <c r="D48" s="389"/>
      <c r="E48" s="389"/>
      <c r="F48" s="389"/>
      <c r="G48" s="389"/>
      <c r="H48" s="388"/>
      <c r="I48" s="388"/>
      <c r="J48" s="388"/>
      <c r="K48" s="388"/>
      <c r="L48" s="388"/>
      <c r="M48" s="389"/>
      <c r="N48" s="388"/>
      <c r="O48" s="388"/>
      <c r="P48" s="389"/>
      <c r="Q48" s="389"/>
      <c r="R48" s="389"/>
      <c r="S48" s="389"/>
      <c r="T48" s="389"/>
      <c r="U48" s="389"/>
    </row>
    <row r="49" spans="2:21" ht="48.75" thickBot="1">
      <c r="B49" s="376" t="s">
        <v>278</v>
      </c>
    </row>
    <row r="50" spans="2:21" ht="15.75" thickBot="1">
      <c r="B50" s="74">
        <v>-16.25</v>
      </c>
      <c r="H50" s="378" t="s">
        <v>271</v>
      </c>
      <c r="I50" s="379" t="s">
        <v>272</v>
      </c>
      <c r="J50" s="380" t="s">
        <v>273</v>
      </c>
      <c r="K50" s="379" t="s">
        <v>274</v>
      </c>
      <c r="L50" s="381" t="s">
        <v>275</v>
      </c>
      <c r="N50" s="387" t="s">
        <v>271</v>
      </c>
      <c r="O50" s="387" t="s">
        <v>276</v>
      </c>
    </row>
    <row r="51" spans="2:21" ht="15" thickBot="1">
      <c r="B51" s="74">
        <v>-6.37</v>
      </c>
      <c r="H51" s="383">
        <v>0.5</v>
      </c>
      <c r="I51" s="384">
        <f>AVERAGE(B50:B65)</f>
        <v>-2.2513333333333336</v>
      </c>
      <c r="J51" s="385">
        <f>STDEVA(B50:B65)</f>
        <v>4.2955286345221824</v>
      </c>
      <c r="K51" s="384">
        <f>MAX(B50:B65)</f>
        <v>2.2599999999999998</v>
      </c>
      <c r="L51" s="386">
        <f>MIN(B50:B65)</f>
        <v>-16.25</v>
      </c>
      <c r="N51" s="74">
        <v>-16.5</v>
      </c>
      <c r="O51" s="74">
        <f t="shared" ref="O51:O89" si="2">_xlfn.NORM.DIST(N51,$I$51,$J$51,0)</f>
        <v>3.7896559124714005E-4</v>
      </c>
    </row>
    <row r="52" spans="2:21">
      <c r="B52" s="74">
        <v>-4.87</v>
      </c>
      <c r="N52" s="74">
        <f t="shared" ref="N52:N89" si="3">N51+0.5</f>
        <v>-16</v>
      </c>
      <c r="O52" s="74">
        <f t="shared" si="2"/>
        <v>5.5378740668004763E-4</v>
      </c>
      <c r="Q52" s="469" t="s">
        <v>284</v>
      </c>
      <c r="R52" s="470"/>
      <c r="S52" s="470"/>
      <c r="T52" s="470"/>
      <c r="U52" s="470"/>
    </row>
    <row r="53" spans="2:21">
      <c r="B53" s="74">
        <v>-3.26</v>
      </c>
      <c r="N53" s="74">
        <f t="shared" si="3"/>
        <v>-15.5</v>
      </c>
      <c r="O53" s="74">
        <f t="shared" si="2"/>
        <v>7.9836616316029583E-4</v>
      </c>
    </row>
    <row r="54" spans="2:21">
      <c r="B54" s="74">
        <v>-1.34</v>
      </c>
      <c r="N54" s="74">
        <f t="shared" si="3"/>
        <v>-15</v>
      </c>
      <c r="O54" s="74">
        <f t="shared" si="2"/>
        <v>1.1354732809539744E-3</v>
      </c>
    </row>
    <row r="55" spans="2:21">
      <c r="B55" s="74">
        <v>-0.79</v>
      </c>
      <c r="N55" s="74">
        <f t="shared" si="3"/>
        <v>-14.5</v>
      </c>
      <c r="O55" s="74">
        <f t="shared" si="2"/>
        <v>1.593189614517826E-3</v>
      </c>
    </row>
    <row r="56" spans="2:21">
      <c r="B56" s="74">
        <v>-0.7</v>
      </c>
      <c r="N56" s="74">
        <f t="shared" si="3"/>
        <v>-14</v>
      </c>
      <c r="O56" s="74">
        <f t="shared" si="2"/>
        <v>2.20533091043349E-3</v>
      </c>
      <c r="S56" s="74"/>
      <c r="T56" s="74"/>
    </row>
    <row r="57" spans="2:21">
      <c r="B57" s="74">
        <v>-0.64</v>
      </c>
      <c r="N57" s="74">
        <f t="shared" si="3"/>
        <v>-13.5</v>
      </c>
      <c r="O57" s="74">
        <f t="shared" si="2"/>
        <v>3.0115897690767691E-3</v>
      </c>
      <c r="S57" s="74"/>
      <c r="T57" s="74"/>
    </row>
    <row r="58" spans="2:21">
      <c r="B58" s="74">
        <v>-0.51</v>
      </c>
      <c r="N58" s="74">
        <f t="shared" si="3"/>
        <v>-13</v>
      </c>
      <c r="O58" s="74">
        <f t="shared" si="2"/>
        <v>4.0572672178449207E-3</v>
      </c>
      <c r="S58" s="74"/>
      <c r="T58" s="74"/>
    </row>
    <row r="59" spans="2:21">
      <c r="B59" s="74" t="s">
        <v>285</v>
      </c>
      <c r="N59" s="74">
        <f t="shared" si="3"/>
        <v>-12.5</v>
      </c>
      <c r="O59" s="74">
        <f t="shared" si="2"/>
        <v>5.3924628428481383E-3</v>
      </c>
      <c r="S59" s="74"/>
      <c r="T59" s="74"/>
    </row>
    <row r="60" spans="2:21">
      <c r="B60" s="74">
        <v>-0.37</v>
      </c>
      <c r="N60" s="74">
        <f t="shared" si="3"/>
        <v>-12</v>
      </c>
      <c r="O60" s="74">
        <f t="shared" si="2"/>
        <v>7.0706031272937415E-3</v>
      </c>
      <c r="S60" s="74"/>
      <c r="T60" s="74"/>
    </row>
    <row r="61" spans="2:21">
      <c r="B61" s="74">
        <v>-0.33</v>
      </c>
      <c r="N61" s="74">
        <f t="shared" si="3"/>
        <v>-11.5</v>
      </c>
      <c r="O61" s="74">
        <f t="shared" si="2"/>
        <v>9.1462172126637372E-3</v>
      </c>
      <c r="S61" s="74"/>
      <c r="T61" s="74"/>
    </row>
    <row r="62" spans="2:21">
      <c r="B62" s="74">
        <v>-0.28999999999999998</v>
      </c>
      <c r="N62" s="74">
        <f t="shared" si="3"/>
        <v>-11</v>
      </c>
      <c r="O62" s="74">
        <f t="shared" si="2"/>
        <v>1.1671920258230693E-2</v>
      </c>
      <c r="S62" s="74"/>
      <c r="T62" s="74"/>
    </row>
    <row r="63" spans="2:21">
      <c r="B63" s="74">
        <v>-0.17</v>
      </c>
      <c r="N63" s="74">
        <f t="shared" si="3"/>
        <v>-10.5</v>
      </c>
      <c r="O63" s="74">
        <f t="shared" si="2"/>
        <v>1.4694637023592437E-2</v>
      </c>
      <c r="S63" s="74"/>
      <c r="T63" s="74"/>
    </row>
    <row r="64" spans="2:21">
      <c r="B64" s="74">
        <v>-0.14000000000000001</v>
      </c>
      <c r="N64" s="74">
        <f t="shared" si="3"/>
        <v>-10</v>
      </c>
      <c r="O64" s="74">
        <f t="shared" si="2"/>
        <v>1.8251189083483815E-2</v>
      </c>
      <c r="S64" s="74"/>
      <c r="T64" s="74"/>
    </row>
    <row r="65" spans="2:20">
      <c r="B65" s="74">
        <v>2.2599999999999998</v>
      </c>
      <c r="N65" s="74">
        <f t="shared" si="3"/>
        <v>-9.5</v>
      </c>
      <c r="O65" s="74">
        <f t="shared" si="2"/>
        <v>2.2363471298219376E-2</v>
      </c>
      <c r="S65" s="74"/>
      <c r="T65" s="74"/>
    </row>
    <row r="66" spans="2:20">
      <c r="N66" s="74">
        <f t="shared" si="3"/>
        <v>-9</v>
      </c>
      <c r="O66" s="74">
        <f t="shared" si="2"/>
        <v>2.7033546176814353E-2</v>
      </c>
      <c r="S66" s="74"/>
      <c r="T66" s="74"/>
    </row>
    <row r="67" spans="2:20">
      <c r="N67" s="74">
        <f t="shared" si="3"/>
        <v>-8.5</v>
      </c>
      <c r="O67" s="74">
        <f t="shared" si="2"/>
        <v>3.2239074935163849E-2</v>
      </c>
      <c r="S67" s="74"/>
      <c r="T67" s="74"/>
    </row>
    <row r="68" spans="2:20">
      <c r="N68" s="74">
        <f t="shared" si="3"/>
        <v>-8</v>
      </c>
      <c r="O68" s="74">
        <f t="shared" si="2"/>
        <v>3.7929566140039138E-2</v>
      </c>
      <c r="S68" s="74"/>
      <c r="T68" s="74"/>
    </row>
    <row r="69" spans="2:20">
      <c r="N69" s="74">
        <f t="shared" si="3"/>
        <v>-7.5</v>
      </c>
      <c r="O69" s="74">
        <f t="shared" si="2"/>
        <v>4.4023942116484423E-2</v>
      </c>
      <c r="S69" s="74"/>
      <c r="T69" s="74"/>
    </row>
    <row r="70" spans="2:20">
      <c r="N70" s="74">
        <f t="shared" si="3"/>
        <v>-7</v>
      </c>
      <c r="O70" s="74">
        <f t="shared" si="2"/>
        <v>5.0409888053658605E-2</v>
      </c>
      <c r="S70" s="74"/>
      <c r="T70" s="74"/>
    </row>
    <row r="71" spans="2:20">
      <c r="N71" s="74">
        <f t="shared" si="3"/>
        <v>-6.5</v>
      </c>
      <c r="O71" s="74">
        <f t="shared" si="2"/>
        <v>5.6945352762742069E-2</v>
      </c>
      <c r="S71" s="74"/>
      <c r="T71" s="74"/>
    </row>
    <row r="72" spans="2:20">
      <c r="N72" s="74">
        <f t="shared" si="3"/>
        <v>-6</v>
      </c>
      <c r="O72" s="74">
        <f t="shared" si="2"/>
        <v>6.3462414709899023E-2</v>
      </c>
      <c r="S72" s="74"/>
      <c r="T72" s="74"/>
    </row>
    <row r="73" spans="2:20">
      <c r="N73" s="74">
        <f t="shared" si="3"/>
        <v>-5.5</v>
      </c>
      <c r="O73" s="74">
        <f t="shared" si="2"/>
        <v>6.9773522419927445E-2</v>
      </c>
    </row>
    <row r="74" spans="2:20">
      <c r="N74" s="74">
        <f t="shared" si="3"/>
        <v>-5</v>
      </c>
      <c r="O74" s="74">
        <f t="shared" si="2"/>
        <v>7.5679883400778677E-2</v>
      </c>
    </row>
    <row r="75" spans="2:20">
      <c r="N75" s="74">
        <f t="shared" si="3"/>
        <v>-4.5</v>
      </c>
      <c r="O75" s="74">
        <f t="shared" si="2"/>
        <v>8.0981536152953587E-2</v>
      </c>
    </row>
    <row r="76" spans="2:20">
      <c r="N76" s="74">
        <f t="shared" si="3"/>
        <v>-4</v>
      </c>
      <c r="O76" s="74">
        <f t="shared" si="2"/>
        <v>8.5488425333063014E-2</v>
      </c>
    </row>
    <row r="77" spans="2:20">
      <c r="N77" s="74">
        <f t="shared" si="3"/>
        <v>-3.5</v>
      </c>
      <c r="O77" s="74">
        <f t="shared" si="2"/>
        <v>8.9031640327242562E-2</v>
      </c>
    </row>
    <row r="78" spans="2:20">
      <c r="N78" s="74">
        <f t="shared" si="3"/>
        <v>-3</v>
      </c>
      <c r="O78" s="74">
        <f t="shared" si="2"/>
        <v>9.1473897268976478E-2</v>
      </c>
    </row>
    <row r="79" spans="2:20">
      <c r="N79" s="74">
        <f t="shared" si="3"/>
        <v>-2.5</v>
      </c>
      <c r="O79" s="74">
        <f t="shared" si="2"/>
        <v>9.2718359935029693E-2</v>
      </c>
    </row>
    <row r="80" spans="2:20">
      <c r="N80" s="74">
        <f t="shared" si="3"/>
        <v>-2</v>
      </c>
      <c r="O80" s="74">
        <f t="shared" si="2"/>
        <v>9.271501002302357E-2</v>
      </c>
    </row>
    <row r="81" spans="14:15">
      <c r="N81" s="74">
        <f t="shared" si="3"/>
        <v>-1.5</v>
      </c>
      <c r="O81" s="74">
        <f t="shared" si="2"/>
        <v>9.146398277839124E-2</v>
      </c>
    </row>
    <row r="82" spans="14:15">
      <c r="N82" s="74">
        <f t="shared" si="3"/>
        <v>-1</v>
      </c>
      <c r="O82" s="74">
        <f t="shared" si="2"/>
        <v>8.9015557934799053E-2</v>
      </c>
    </row>
    <row r="83" spans="14:15">
      <c r="N83" s="74">
        <f t="shared" si="3"/>
        <v>-0.5</v>
      </c>
      <c r="O83" s="74">
        <f t="shared" si="2"/>
        <v>8.5466806813846524E-2</v>
      </c>
    </row>
    <row r="84" spans="14:15">
      <c r="N84" s="74">
        <f t="shared" si="3"/>
        <v>0</v>
      </c>
      <c r="O84" s="74">
        <f t="shared" si="2"/>
        <v>8.0955207210508945E-2</v>
      </c>
    </row>
    <row r="85" spans="14:15">
      <c r="N85" s="74">
        <f t="shared" si="3"/>
        <v>0.5</v>
      </c>
      <c r="O85" s="74">
        <f t="shared" si="2"/>
        <v>7.5649811398609518E-2</v>
      </c>
    </row>
    <row r="86" spans="14:15">
      <c r="N86" s="74">
        <f t="shared" si="3"/>
        <v>1</v>
      </c>
      <c r="O86" s="74">
        <f t="shared" si="2"/>
        <v>6.9740757620404784E-2</v>
      </c>
    </row>
    <row r="87" spans="14:15">
      <c r="N87" s="74">
        <f t="shared" si="3"/>
        <v>1.5</v>
      </c>
      <c r="O87" s="74">
        <f t="shared" si="2"/>
        <v>6.3428029975329578E-2</v>
      </c>
    </row>
    <row r="88" spans="14:15">
      <c r="N88" s="74">
        <f t="shared" si="3"/>
        <v>2</v>
      </c>
      <c r="O88" s="74">
        <f t="shared" si="2"/>
        <v>5.6910386489776102E-2</v>
      </c>
    </row>
    <row r="89" spans="14:15">
      <c r="N89" s="74">
        <f t="shared" si="3"/>
        <v>2.5</v>
      </c>
      <c r="O89" s="74">
        <f t="shared" si="2"/>
        <v>5.0375294452109858E-2</v>
      </c>
    </row>
  </sheetData>
  <pageMargins left="0" right="0" top="0.39370078740157505" bottom="0.39370078740157505" header="0" footer="0"/>
  <headerFooter>
    <oddHeader>&amp;C&amp;A</oddHeader>
    <oddFooter>&amp;CPágina &amp;P</oddFooter>
  </headerFooter>
  <drawing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3:U76"/>
  <sheetViews>
    <sheetView topLeftCell="A25" workbookViewId="0">
      <selection activeCell="Q42" sqref="Q42:U42"/>
    </sheetView>
  </sheetViews>
  <sheetFormatPr defaultColWidth="11.25" defaultRowHeight="14.25"/>
  <cols>
    <col min="1" max="1" width="5.625" customWidth="1"/>
    <col min="2" max="2" width="7.75" customWidth="1"/>
    <col min="3" max="7" width="5.625" customWidth="1"/>
    <col min="8" max="13" width="8.625" customWidth="1"/>
    <col min="14" max="14" width="9" style="74" customWidth="1"/>
    <col min="15" max="15" width="18.375" style="74" customWidth="1"/>
    <col min="16" max="1024" width="9" customWidth="1"/>
    <col min="1025" max="1025" width="11.25" customWidth="1"/>
  </cols>
  <sheetData>
    <row r="3" spans="2:21" ht="36">
      <c r="B3" s="376" t="s">
        <v>286</v>
      </c>
    </row>
    <row r="4" spans="2:21" ht="15" thickBot="1">
      <c r="B4" s="74">
        <v>-0.97</v>
      </c>
    </row>
    <row r="5" spans="2:21" ht="15" thickBot="1">
      <c r="B5" s="74">
        <v>0.99</v>
      </c>
      <c r="H5" s="391" t="s">
        <v>271</v>
      </c>
      <c r="I5" s="392" t="s">
        <v>272</v>
      </c>
      <c r="J5" s="393" t="s">
        <v>273</v>
      </c>
      <c r="K5" s="392" t="s">
        <v>274</v>
      </c>
      <c r="L5" s="394" t="s">
        <v>275</v>
      </c>
    </row>
    <row r="6" spans="2:21" ht="15" thickBot="1">
      <c r="B6" s="74">
        <v>1.06</v>
      </c>
      <c r="H6" s="395">
        <v>0.5</v>
      </c>
      <c r="I6" s="396">
        <f>AVERAGE(B4:B37)</f>
        <v>3.1470588235294117</v>
      </c>
      <c r="J6" s="397">
        <f>STDEVA(B4:B37)</f>
        <v>1.5050350432077726</v>
      </c>
      <c r="K6" s="396">
        <f>MAX(B4:B37)</f>
        <v>6.51</v>
      </c>
      <c r="L6" s="398">
        <f>MIN(B4:B37)</f>
        <v>-0.97</v>
      </c>
    </row>
    <row r="7" spans="2:21">
      <c r="B7" s="74">
        <v>1.57</v>
      </c>
    </row>
    <row r="8" spans="2:21">
      <c r="B8" s="74">
        <v>1.81</v>
      </c>
    </row>
    <row r="9" spans="2:21">
      <c r="B9" s="74">
        <v>2.04</v>
      </c>
      <c r="N9" s="387" t="s">
        <v>271</v>
      </c>
      <c r="O9" s="387" t="s">
        <v>282</v>
      </c>
    </row>
    <row r="10" spans="2:21">
      <c r="B10" s="74">
        <v>2.04</v>
      </c>
      <c r="N10" s="74">
        <v>-1</v>
      </c>
      <c r="O10" s="74">
        <f t="shared" ref="O10:O28" si="0">_xlfn.NORM.DIST(N10,$I$6,$J$6,0)</f>
        <v>5.9520153632402388E-3</v>
      </c>
    </row>
    <row r="11" spans="2:21">
      <c r="B11" s="74">
        <v>2.04</v>
      </c>
      <c r="N11" s="74">
        <f t="shared" ref="N11:N27" si="1">N10+0.5</f>
        <v>-0.5</v>
      </c>
      <c r="O11" s="74">
        <f t="shared" si="0"/>
        <v>1.4068780716574828E-2</v>
      </c>
      <c r="R11" s="469" t="s">
        <v>287</v>
      </c>
      <c r="S11" s="470"/>
      <c r="T11" s="470"/>
      <c r="U11" s="470"/>
    </row>
    <row r="12" spans="2:21">
      <c r="B12" s="74">
        <v>2.04</v>
      </c>
      <c r="N12" s="74">
        <f t="shared" si="1"/>
        <v>0</v>
      </c>
      <c r="O12" s="74">
        <f t="shared" si="0"/>
        <v>2.9779422099710979E-2</v>
      </c>
    </row>
    <row r="13" spans="2:21">
      <c r="B13" s="74">
        <v>2.1</v>
      </c>
      <c r="N13" s="74">
        <f t="shared" si="1"/>
        <v>0.5</v>
      </c>
      <c r="O13" s="74">
        <f t="shared" si="0"/>
        <v>5.6447337056702053E-2</v>
      </c>
    </row>
    <row r="14" spans="2:21">
      <c r="B14" s="74">
        <v>2.11</v>
      </c>
      <c r="N14" s="74">
        <f t="shared" si="1"/>
        <v>1</v>
      </c>
      <c r="O14" s="74">
        <f t="shared" si="0"/>
        <v>9.5816000678897395E-2</v>
      </c>
    </row>
    <row r="15" spans="2:21">
      <c r="B15" s="74">
        <v>2.21</v>
      </c>
      <c r="N15" s="74">
        <f t="shared" si="1"/>
        <v>1.5</v>
      </c>
      <c r="O15" s="74">
        <f t="shared" si="0"/>
        <v>0.14564648524759682</v>
      </c>
    </row>
    <row r="16" spans="2:21">
      <c r="B16" s="74">
        <v>2.95</v>
      </c>
      <c r="N16" s="74">
        <f t="shared" si="1"/>
        <v>2</v>
      </c>
      <c r="O16" s="74">
        <f t="shared" si="0"/>
        <v>0.19825738141005397</v>
      </c>
    </row>
    <row r="17" spans="2:17">
      <c r="B17" s="74">
        <v>3.12</v>
      </c>
      <c r="N17" s="74">
        <f t="shared" si="1"/>
        <v>2.5</v>
      </c>
      <c r="O17" s="74">
        <f t="shared" si="0"/>
        <v>0.24167187455915645</v>
      </c>
    </row>
    <row r="18" spans="2:17">
      <c r="B18" s="74">
        <v>3.18</v>
      </c>
      <c r="N18" s="74">
        <f t="shared" si="1"/>
        <v>3</v>
      </c>
      <c r="O18" s="74">
        <f t="shared" si="0"/>
        <v>0.26380938641359741</v>
      </c>
    </row>
    <row r="19" spans="2:17">
      <c r="B19" s="74">
        <v>3.19</v>
      </c>
      <c r="N19" s="74">
        <f t="shared" si="1"/>
        <v>3.5</v>
      </c>
      <c r="O19" s="74">
        <f t="shared" si="0"/>
        <v>0.25788243652949377</v>
      </c>
    </row>
    <row r="20" spans="2:17">
      <c r="B20" s="74">
        <v>3.26</v>
      </c>
      <c r="N20" s="74">
        <f t="shared" si="1"/>
        <v>4</v>
      </c>
      <c r="O20" s="74">
        <f t="shared" si="0"/>
        <v>0.22574631715896795</v>
      </c>
    </row>
    <row r="21" spans="2:17">
      <c r="B21" s="74">
        <v>3.26</v>
      </c>
      <c r="N21" s="74">
        <f t="shared" si="1"/>
        <v>4.5</v>
      </c>
      <c r="O21" s="74">
        <f t="shared" si="0"/>
        <v>0.1769648331686034</v>
      </c>
    </row>
    <row r="22" spans="2:17">
      <c r="B22" s="74">
        <v>3.44</v>
      </c>
      <c r="N22" s="74">
        <f t="shared" si="1"/>
        <v>5</v>
      </c>
      <c r="O22" s="74">
        <f t="shared" si="0"/>
        <v>0.12422833258472457</v>
      </c>
    </row>
    <row r="23" spans="2:17">
      <c r="B23" s="74">
        <v>3.48</v>
      </c>
      <c r="N23" s="74">
        <f t="shared" si="1"/>
        <v>5.5</v>
      </c>
      <c r="O23" s="74">
        <f t="shared" si="0"/>
        <v>7.8094730255726205E-2</v>
      </c>
    </row>
    <row r="24" spans="2:17">
      <c r="B24" s="74">
        <v>3.54</v>
      </c>
      <c r="N24" s="74">
        <f t="shared" si="1"/>
        <v>6</v>
      </c>
      <c r="O24" s="74">
        <f t="shared" si="0"/>
        <v>4.3963290484558389E-2</v>
      </c>
    </row>
    <row r="25" spans="2:17">
      <c r="B25" s="74">
        <v>3.6</v>
      </c>
      <c r="N25" s="74">
        <f t="shared" si="1"/>
        <v>6.5</v>
      </c>
      <c r="O25" s="74">
        <f t="shared" si="0"/>
        <v>2.2162872057091106E-2</v>
      </c>
    </row>
    <row r="26" spans="2:17">
      <c r="B26" s="74">
        <v>3.65</v>
      </c>
      <c r="N26" s="74">
        <f t="shared" si="1"/>
        <v>7</v>
      </c>
      <c r="O26" s="74">
        <f t="shared" si="0"/>
        <v>1.0005280679080452E-2</v>
      </c>
    </row>
    <row r="27" spans="2:17">
      <c r="B27" s="74">
        <v>3.67</v>
      </c>
      <c r="N27" s="74">
        <f t="shared" si="1"/>
        <v>7.5</v>
      </c>
      <c r="O27" s="74">
        <f t="shared" si="0"/>
        <v>4.0448265369054798E-3</v>
      </c>
    </row>
    <row r="28" spans="2:17">
      <c r="B28" s="74">
        <v>3.74</v>
      </c>
      <c r="N28" s="74">
        <v>3.15</v>
      </c>
      <c r="O28" s="74">
        <f t="shared" si="0"/>
        <v>0.26507124895433964</v>
      </c>
      <c r="P28" s="74" t="s">
        <v>288</v>
      </c>
    </row>
    <row r="29" spans="2:17">
      <c r="B29" s="74">
        <v>3.82</v>
      </c>
      <c r="O29" s="74">
        <f>2*O28</f>
        <v>0.53014249790867929</v>
      </c>
      <c r="P29" s="74" t="s">
        <v>289</v>
      </c>
      <c r="Q29" s="74"/>
    </row>
    <row r="30" spans="2:17">
      <c r="B30" s="74">
        <v>3.88</v>
      </c>
      <c r="O30" s="74">
        <f>3*O28</f>
        <v>0.79521374686301893</v>
      </c>
      <c r="P30" s="74" t="s">
        <v>290</v>
      </c>
      <c r="Q30" s="74"/>
    </row>
    <row r="31" spans="2:17">
      <c r="B31" s="74">
        <v>4.25</v>
      </c>
    </row>
    <row r="32" spans="2:17">
      <c r="B32" s="74">
        <v>4.34</v>
      </c>
    </row>
    <row r="33" spans="1:21">
      <c r="B33" s="74">
        <v>4.51</v>
      </c>
    </row>
    <row r="34" spans="1:21">
      <c r="B34" s="74">
        <v>4.99</v>
      </c>
    </row>
    <row r="35" spans="1:21">
      <c r="B35" s="74">
        <v>5.12</v>
      </c>
    </row>
    <row r="36" spans="1:21">
      <c r="B36" s="74">
        <v>6.46</v>
      </c>
    </row>
    <row r="37" spans="1:21">
      <c r="B37" s="74">
        <v>6.51</v>
      </c>
    </row>
    <row r="39" spans="1:21">
      <c r="A39" s="389"/>
      <c r="B39" s="389"/>
      <c r="C39" s="389"/>
      <c r="D39" s="389"/>
      <c r="E39" s="389"/>
      <c r="F39" s="389"/>
      <c r="G39" s="389"/>
      <c r="H39" s="389"/>
      <c r="I39" s="389"/>
      <c r="J39" s="389"/>
      <c r="K39" s="389"/>
      <c r="L39" s="389"/>
      <c r="M39" s="389"/>
      <c r="N39" s="388"/>
      <c r="O39" s="388"/>
      <c r="P39" s="389"/>
      <c r="Q39" s="389"/>
      <c r="R39" s="389"/>
      <c r="S39" s="389"/>
      <c r="T39" s="389"/>
      <c r="U39" s="389"/>
    </row>
    <row r="40" spans="1:21" ht="48">
      <c r="B40" s="376" t="s">
        <v>278</v>
      </c>
    </row>
    <row r="41" spans="1:21" ht="15" thickBot="1">
      <c r="B41" s="74">
        <v>-7.11</v>
      </c>
      <c r="H41" s="391" t="s">
        <v>271</v>
      </c>
      <c r="I41" s="392" t="s">
        <v>272</v>
      </c>
      <c r="J41" s="393" t="s">
        <v>273</v>
      </c>
      <c r="K41" s="392" t="s">
        <v>274</v>
      </c>
      <c r="L41" s="394" t="s">
        <v>275</v>
      </c>
      <c r="N41" s="387" t="s">
        <v>271</v>
      </c>
      <c r="O41" s="387" t="s">
        <v>276</v>
      </c>
    </row>
    <row r="42" spans="1:21" ht="15" thickBot="1">
      <c r="B42" s="74">
        <v>-4.54</v>
      </c>
      <c r="H42" s="395">
        <v>0.5</v>
      </c>
      <c r="I42" s="396">
        <f>AVERAGE(B41:B55)</f>
        <v>-1.1942857142857142</v>
      </c>
      <c r="J42" s="397">
        <f>STDEVA(B41:B55)</f>
        <v>4.075685510555541</v>
      </c>
      <c r="K42" s="396">
        <f>MAX(B41:B55)</f>
        <v>9.2200000000000006</v>
      </c>
      <c r="L42" s="398">
        <f>MIN(B41:B55)</f>
        <v>-7.11</v>
      </c>
      <c r="N42" s="74">
        <v>-7.5</v>
      </c>
      <c r="O42" s="74">
        <f t="shared" ref="O42:O76" si="2">_xlfn.NORM.DIST(N42,$I$42,$J$42,0)</f>
        <v>2.9575153651165552E-2</v>
      </c>
      <c r="Q42" s="469" t="s">
        <v>291</v>
      </c>
      <c r="R42" s="470"/>
      <c r="S42" s="470"/>
      <c r="T42" s="470"/>
      <c r="U42" s="470"/>
    </row>
    <row r="43" spans="1:21">
      <c r="B43" s="74">
        <v>-3.83</v>
      </c>
      <c r="N43" s="74">
        <f t="shared" ref="N43:N76" si="3">N42+0.5</f>
        <v>-7</v>
      </c>
      <c r="O43" s="74">
        <f t="shared" si="2"/>
        <v>3.5488635526627843E-2</v>
      </c>
    </row>
    <row r="44" spans="1:21">
      <c r="B44" s="74">
        <v>-3.81</v>
      </c>
      <c r="N44" s="74">
        <f t="shared" si="3"/>
        <v>-6.5</v>
      </c>
      <c r="O44" s="74">
        <f t="shared" si="2"/>
        <v>4.1948402779889774E-2</v>
      </c>
    </row>
    <row r="45" spans="1:21">
      <c r="B45" s="74">
        <v>-3.77</v>
      </c>
      <c r="N45" s="74">
        <f t="shared" si="3"/>
        <v>-6</v>
      </c>
      <c r="O45" s="74">
        <f t="shared" si="2"/>
        <v>4.8843344271819425E-2</v>
      </c>
    </row>
    <row r="46" spans="1:21">
      <c r="B46" s="74">
        <v>-3.71</v>
      </c>
      <c r="N46" s="74">
        <f t="shared" si="3"/>
        <v>-5.5</v>
      </c>
      <c r="O46" s="74">
        <f t="shared" si="2"/>
        <v>5.6022074949197219E-2</v>
      </c>
    </row>
    <row r="47" spans="1:21">
      <c r="B47" s="74">
        <v>-2.87</v>
      </c>
      <c r="N47" s="74">
        <f t="shared" si="3"/>
        <v>-5</v>
      </c>
      <c r="O47" s="74">
        <f t="shared" si="2"/>
        <v>6.3296081320232039E-2</v>
      </c>
    </row>
    <row r="48" spans="1:21">
      <c r="B48" s="74">
        <v>-2.11</v>
      </c>
      <c r="N48" s="74">
        <f t="shared" si="3"/>
        <v>-4.5</v>
      </c>
      <c r="O48" s="74">
        <f t="shared" si="2"/>
        <v>7.0446316908504364E-2</v>
      </c>
    </row>
    <row r="49" spans="2:15">
      <c r="B49" s="74">
        <v>-1.45</v>
      </c>
      <c r="N49" s="74">
        <f t="shared" si="3"/>
        <v>-4</v>
      </c>
      <c r="O49" s="74">
        <f t="shared" si="2"/>
        <v>7.7233122944916854E-2</v>
      </c>
    </row>
    <row r="50" spans="2:15">
      <c r="B50" s="74" t="s">
        <v>292</v>
      </c>
      <c r="N50" s="74">
        <f t="shared" si="3"/>
        <v>-3.5</v>
      </c>
      <c r="O50" s="74">
        <f t="shared" si="2"/>
        <v>8.3408965573596311E-2</v>
      </c>
    </row>
    <row r="51" spans="2:15">
      <c r="B51" s="74">
        <v>-7.0000000000000007E-2</v>
      </c>
      <c r="N51" s="74">
        <f t="shared" si="3"/>
        <v>-3</v>
      </c>
      <c r="O51" s="74">
        <f t="shared" si="2"/>
        <v>8.8733111275829446E-2</v>
      </c>
    </row>
    <row r="52" spans="2:15">
      <c r="B52" s="74">
        <v>0.59</v>
      </c>
      <c r="N52" s="74">
        <f t="shared" si="3"/>
        <v>-2.5</v>
      </c>
      <c r="O52" s="74">
        <f t="shared" si="2"/>
        <v>9.2987060548524361E-2</v>
      </c>
    </row>
    <row r="53" spans="2:15">
      <c r="B53" s="74">
        <v>3.34</v>
      </c>
      <c r="N53" s="74">
        <f t="shared" si="3"/>
        <v>-2</v>
      </c>
      <c r="O53" s="74">
        <f t="shared" si="2"/>
        <v>9.5989375065169413E-2</v>
      </c>
    </row>
    <row r="54" spans="2:15">
      <c r="B54" s="74">
        <v>3.4</v>
      </c>
      <c r="N54" s="74">
        <f t="shared" si="3"/>
        <v>-1.5</v>
      </c>
      <c r="O54" s="74">
        <f t="shared" si="2"/>
        <v>9.7608501271659431E-2</v>
      </c>
    </row>
    <row r="55" spans="2:15">
      <c r="B55" s="74">
        <v>9.2200000000000006</v>
      </c>
      <c r="N55" s="74">
        <f t="shared" si="3"/>
        <v>-1</v>
      </c>
      <c r="O55" s="74">
        <f t="shared" si="2"/>
        <v>9.7772328880888229E-2</v>
      </c>
    </row>
    <row r="56" spans="2:15">
      <c r="N56" s="74">
        <f t="shared" si="3"/>
        <v>-0.5</v>
      </c>
      <c r="O56" s="74">
        <f t="shared" si="2"/>
        <v>9.6473516876479204E-2</v>
      </c>
    </row>
    <row r="57" spans="2:15">
      <c r="N57" s="74">
        <f t="shared" si="3"/>
        <v>0</v>
      </c>
      <c r="O57" s="74">
        <f t="shared" si="2"/>
        <v>9.3770039027369162E-2</v>
      </c>
    </row>
    <row r="58" spans="2:15">
      <c r="N58" s="74">
        <f t="shared" si="3"/>
        <v>0.5</v>
      </c>
      <c r="O58" s="74">
        <f t="shared" si="2"/>
        <v>8.9780892442514637E-2</v>
      </c>
    </row>
    <row r="59" spans="2:15">
      <c r="N59" s="74">
        <f t="shared" si="3"/>
        <v>1</v>
      </c>
      <c r="O59" s="74">
        <f t="shared" si="2"/>
        <v>8.4677411701313765E-2</v>
      </c>
    </row>
    <row r="60" spans="2:15">
      <c r="N60" s="74">
        <f t="shared" si="3"/>
        <v>1.5</v>
      </c>
      <c r="O60" s="74">
        <f t="shared" si="2"/>
        <v>7.8671071718405483E-2</v>
      </c>
    </row>
    <row r="61" spans="2:15">
      <c r="N61" s="74">
        <f t="shared" si="3"/>
        <v>2</v>
      </c>
      <c r="O61" s="74">
        <f t="shared" si="2"/>
        <v>7.1998988247058457E-2</v>
      </c>
    </row>
    <row r="62" spans="2:15">
      <c r="N62" s="74">
        <f t="shared" si="3"/>
        <v>2.5</v>
      </c>
      <c r="O62" s="74">
        <f t="shared" si="2"/>
        <v>6.4908497471597951E-2</v>
      </c>
    </row>
    <row r="63" spans="2:15">
      <c r="N63" s="74">
        <f t="shared" si="3"/>
        <v>3</v>
      </c>
      <c r="O63" s="74">
        <f t="shared" si="2"/>
        <v>5.7642200761099514E-2</v>
      </c>
    </row>
    <row r="64" spans="2:15">
      <c r="N64" s="74">
        <f t="shared" si="3"/>
        <v>3.5</v>
      </c>
      <c r="O64" s="74">
        <f t="shared" si="2"/>
        <v>5.0424707378275528E-2</v>
      </c>
    </row>
    <row r="65" spans="14:15">
      <c r="N65" s="74">
        <f t="shared" si="3"/>
        <v>4</v>
      </c>
      <c r="O65" s="74">
        <f t="shared" si="2"/>
        <v>4.3452028410768492E-2</v>
      </c>
    </row>
    <row r="66" spans="14:15">
      <c r="N66" s="74">
        <f t="shared" si="3"/>
        <v>4.5</v>
      </c>
      <c r="O66" s="74">
        <f t="shared" si="2"/>
        <v>3.6884216139560236E-2</v>
      </c>
    </row>
    <row r="67" spans="14:15">
      <c r="N67" s="74">
        <f t="shared" si="3"/>
        <v>5</v>
      </c>
      <c r="O67" s="74">
        <f t="shared" si="2"/>
        <v>3.0841457739554958E-2</v>
      </c>
    </row>
    <row r="68" spans="14:15">
      <c r="N68" s="74">
        <f t="shared" si="3"/>
        <v>5.5</v>
      </c>
      <c r="O68" s="74">
        <f t="shared" si="2"/>
        <v>2.5403471621145968E-2</v>
      </c>
    </row>
    <row r="69" spans="14:15">
      <c r="N69" s="74">
        <f t="shared" si="3"/>
        <v>6</v>
      </c>
      <c r="O69" s="74">
        <f t="shared" si="2"/>
        <v>2.0611760160799717E-2</v>
      </c>
    </row>
    <row r="70" spans="14:15">
      <c r="N70" s="74">
        <f t="shared" si="3"/>
        <v>6.5</v>
      </c>
      <c r="O70" s="74">
        <f t="shared" si="2"/>
        <v>1.6474070678895718E-2</v>
      </c>
    </row>
    <row r="71" spans="14:15">
      <c r="N71" s="74">
        <f t="shared" si="3"/>
        <v>7</v>
      </c>
      <c r="O71" s="74">
        <f t="shared" si="2"/>
        <v>1.29703174236657E-2</v>
      </c>
    </row>
    <row r="72" spans="14:15">
      <c r="N72" s="74">
        <f t="shared" si="3"/>
        <v>7.5</v>
      </c>
      <c r="O72" s="74">
        <f t="shared" si="2"/>
        <v>1.0059215676930775E-2</v>
      </c>
    </row>
    <row r="73" spans="14:15">
      <c r="N73" s="74">
        <f t="shared" si="3"/>
        <v>8</v>
      </c>
      <c r="O73" s="74">
        <f t="shared" si="2"/>
        <v>7.684957502463014E-3</v>
      </c>
    </row>
    <row r="74" spans="14:15">
      <c r="N74" s="74">
        <f t="shared" si="3"/>
        <v>8.5</v>
      </c>
      <c r="O74" s="74">
        <f t="shared" si="2"/>
        <v>5.7833923454709939E-3</v>
      </c>
    </row>
    <row r="75" spans="14:15">
      <c r="N75" s="74">
        <f t="shared" si="3"/>
        <v>9</v>
      </c>
      <c r="O75" s="74">
        <f t="shared" si="2"/>
        <v>4.2873375411103098E-3</v>
      </c>
    </row>
    <row r="76" spans="14:15">
      <c r="N76" s="74">
        <f t="shared" si="3"/>
        <v>9.5</v>
      </c>
      <c r="O76" s="74">
        <f t="shared" si="2"/>
        <v>3.1308087069412465E-3</v>
      </c>
    </row>
  </sheetData>
  <pageMargins left="0" right="0" top="0.39370078740157505" bottom="0.39370078740157505" header="0" footer="0"/>
  <headerFooter>
    <oddHeader>&amp;C&amp;A</oddHeader>
    <oddFooter>&amp;CPágina &amp;P</oddFooter>
  </headerFooter>
  <drawing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3:U90"/>
  <sheetViews>
    <sheetView topLeftCell="A58" workbookViewId="0">
      <selection activeCell="T50" sqref="T50"/>
    </sheetView>
  </sheetViews>
  <sheetFormatPr defaultColWidth="11.25" defaultRowHeight="14.25"/>
  <cols>
    <col min="1" max="1" width="10.625" customWidth="1"/>
    <col min="2" max="2" width="7.375" customWidth="1"/>
    <col min="3" max="7" width="5.625" customWidth="1"/>
    <col min="8" max="13" width="9" customWidth="1"/>
    <col min="14" max="14" width="9" style="74" customWidth="1"/>
    <col min="15" max="15" width="13.875" customWidth="1"/>
    <col min="16" max="1024" width="9" customWidth="1"/>
    <col min="1025" max="1025" width="11.25" customWidth="1"/>
  </cols>
  <sheetData>
    <row r="3" spans="2:20" ht="36">
      <c r="B3" s="376" t="s">
        <v>293</v>
      </c>
    </row>
    <row r="4" spans="2:20" ht="15" thickBot="1">
      <c r="B4" s="74">
        <v>-6.67</v>
      </c>
    </row>
    <row r="5" spans="2:20" ht="15" thickBot="1">
      <c r="B5" s="74">
        <v>1.45</v>
      </c>
      <c r="H5" s="391" t="s">
        <v>271</v>
      </c>
      <c r="I5" s="392" t="s">
        <v>272</v>
      </c>
      <c r="J5" s="393" t="s">
        <v>273</v>
      </c>
      <c r="K5" s="392" t="s">
        <v>274</v>
      </c>
      <c r="L5" s="394" t="s">
        <v>275</v>
      </c>
    </row>
    <row r="6" spans="2:20" ht="15" thickBot="1">
      <c r="B6" s="74">
        <v>1.63</v>
      </c>
      <c r="H6" s="395">
        <v>0.5</v>
      </c>
      <c r="I6" s="396">
        <f>AVERAGE(B4:B17)</f>
        <v>4.3207142857142857</v>
      </c>
      <c r="J6" s="397">
        <f>STDEVA(B4:B17)</f>
        <v>5.3420933152661219</v>
      </c>
      <c r="K6" s="396">
        <f>MAX(B4:B17)</f>
        <v>15.42</v>
      </c>
      <c r="L6" s="398">
        <f>MIN(B4:B17)</f>
        <v>-6.67</v>
      </c>
    </row>
    <row r="7" spans="2:20">
      <c r="B7" s="74">
        <v>2.04</v>
      </c>
    </row>
    <row r="8" spans="2:20">
      <c r="B8" s="74">
        <v>2.04</v>
      </c>
    </row>
    <row r="9" spans="2:20">
      <c r="B9" s="74">
        <v>3.09</v>
      </c>
      <c r="N9" s="387" t="s">
        <v>271</v>
      </c>
      <c r="O9" s="387" t="s">
        <v>282</v>
      </c>
      <c r="Q9" s="469" t="s">
        <v>294</v>
      </c>
      <c r="R9" s="470"/>
      <c r="S9" s="470"/>
      <c r="T9" s="470"/>
    </row>
    <row r="10" spans="2:20">
      <c r="B10" s="74">
        <v>3.2</v>
      </c>
      <c r="N10" s="74">
        <v>-7</v>
      </c>
      <c r="O10" s="74">
        <f t="shared" ref="O10:O55" si="0">_xlfn.NORM.DIST(N10,$I$6,$J$6,0)</f>
        <v>7.9073599433245583E-3</v>
      </c>
    </row>
    <row r="11" spans="2:20">
      <c r="B11" s="74">
        <v>3.28</v>
      </c>
      <c r="N11" s="74">
        <f t="shared" ref="N11:N55" si="1">N10+0.5</f>
        <v>-6.5</v>
      </c>
      <c r="O11" s="74">
        <f t="shared" si="0"/>
        <v>9.5999574646884328E-3</v>
      </c>
      <c r="R11" s="74"/>
    </row>
    <row r="12" spans="2:20">
      <c r="B12" s="74">
        <v>4.6500000000000004</v>
      </c>
      <c r="N12" s="74">
        <f t="shared" si="1"/>
        <v>-6</v>
      </c>
      <c r="O12" s="74">
        <f t="shared" si="0"/>
        <v>1.1553207566228029E-2</v>
      </c>
    </row>
    <row r="13" spans="2:20">
      <c r="B13" s="74">
        <v>4.7</v>
      </c>
      <c r="N13" s="74">
        <f t="shared" si="1"/>
        <v>-5.5</v>
      </c>
      <c r="O13" s="74">
        <f t="shared" si="0"/>
        <v>1.3782605007870671E-2</v>
      </c>
    </row>
    <row r="14" spans="2:20">
      <c r="B14" s="74">
        <v>5.09</v>
      </c>
      <c r="N14" s="74">
        <f t="shared" si="1"/>
        <v>-5</v>
      </c>
      <c r="O14" s="74">
        <f t="shared" si="0"/>
        <v>1.6298795502314667E-2</v>
      </c>
    </row>
    <row r="15" spans="2:20">
      <c r="B15" s="74">
        <v>6.73</v>
      </c>
      <c r="N15" s="74">
        <f t="shared" si="1"/>
        <v>-4.5</v>
      </c>
      <c r="O15" s="74">
        <f t="shared" si="0"/>
        <v>1.9106237782190845E-2</v>
      </c>
    </row>
    <row r="16" spans="2:20">
      <c r="B16" s="74">
        <v>13.84</v>
      </c>
      <c r="N16" s="74">
        <f t="shared" si="1"/>
        <v>-4</v>
      </c>
      <c r="O16" s="74">
        <f t="shared" si="0"/>
        <v>2.2201908716311093E-2</v>
      </c>
    </row>
    <row r="17" spans="2:15">
      <c r="B17" s="74">
        <v>15.42</v>
      </c>
      <c r="N17" s="74">
        <f t="shared" si="1"/>
        <v>-3.5</v>
      </c>
      <c r="O17" s="74">
        <f t="shared" si="0"/>
        <v>2.5574132671680062E-2</v>
      </c>
    </row>
    <row r="18" spans="2:15">
      <c r="B18" s="74"/>
      <c r="N18" s="74">
        <f t="shared" si="1"/>
        <v>-3</v>
      </c>
      <c r="O18" s="74">
        <f t="shared" si="0"/>
        <v>2.9201622459206926E-2</v>
      </c>
    </row>
    <row r="19" spans="2:15">
      <c r="B19" s="74"/>
      <c r="N19" s="74">
        <f t="shared" si="1"/>
        <v>-2.5</v>
      </c>
      <c r="O19" s="74">
        <f t="shared" si="0"/>
        <v>3.3052819844085625E-2</v>
      </c>
    </row>
    <row r="20" spans="2:15">
      <c r="B20" s="74"/>
      <c r="N20" s="74">
        <f t="shared" si="1"/>
        <v>-2</v>
      </c>
      <c r="O20" s="74">
        <f t="shared" si="0"/>
        <v>3.708561778016594E-2</v>
      </c>
    </row>
    <row r="21" spans="2:15">
      <c r="B21" s="74"/>
      <c r="N21" s="74">
        <f t="shared" si="1"/>
        <v>-1.5</v>
      </c>
      <c r="O21" s="74">
        <f t="shared" si="0"/>
        <v>4.1247533720966074E-2</v>
      </c>
    </row>
    <row r="22" spans="2:15">
      <c r="B22" s="74"/>
      <c r="N22" s="74">
        <f t="shared" si="1"/>
        <v>-1</v>
      </c>
      <c r="O22" s="74">
        <f t="shared" si="0"/>
        <v>4.5476383616502185E-2</v>
      </c>
    </row>
    <row r="23" spans="2:15">
      <c r="N23" s="74">
        <f t="shared" si="1"/>
        <v>-0.5</v>
      </c>
      <c r="O23" s="74">
        <f t="shared" si="0"/>
        <v>4.9701480219508903E-2</v>
      </c>
    </row>
    <row r="24" spans="2:15">
      <c r="N24" s="74">
        <f t="shared" si="1"/>
        <v>0</v>
      </c>
      <c r="O24" s="74">
        <f t="shared" si="0"/>
        <v>5.3845348455542417E-2</v>
      </c>
    </row>
    <row r="25" spans="2:15">
      <c r="N25" s="74">
        <f t="shared" si="1"/>
        <v>0.5</v>
      </c>
      <c r="O25" s="74">
        <f t="shared" si="0"/>
        <v>5.7825916828382763E-2</v>
      </c>
    </row>
    <row r="26" spans="2:15">
      <c r="N26" s="74">
        <f t="shared" si="1"/>
        <v>1</v>
      </c>
      <c r="O26" s="74">
        <f t="shared" si="0"/>
        <v>6.15591095890567E-2</v>
      </c>
    </row>
    <row r="27" spans="2:15">
      <c r="N27" s="74">
        <f t="shared" si="1"/>
        <v>1.5</v>
      </c>
      <c r="O27" s="74">
        <f t="shared" si="0"/>
        <v>6.4961732439011752E-2</v>
      </c>
    </row>
    <row r="28" spans="2:15">
      <c r="N28" s="74">
        <f t="shared" si="1"/>
        <v>2</v>
      </c>
      <c r="O28" s="74">
        <f t="shared" si="0"/>
        <v>6.7954517657807634E-2</v>
      </c>
    </row>
    <row r="29" spans="2:15">
      <c r="N29" s="74">
        <f t="shared" si="1"/>
        <v>2.5</v>
      </c>
      <c r="O29" s="74">
        <f t="shared" si="0"/>
        <v>7.0465175310565356E-2</v>
      </c>
    </row>
    <row r="30" spans="2:15">
      <c r="N30" s="74">
        <f t="shared" si="1"/>
        <v>3</v>
      </c>
      <c r="O30" s="74">
        <f t="shared" si="0"/>
        <v>7.2431287672617389E-2</v>
      </c>
    </row>
    <row r="31" spans="2:15">
      <c r="N31" s="74">
        <f t="shared" si="1"/>
        <v>3.5</v>
      </c>
      <c r="O31" s="74">
        <f t="shared" si="0"/>
        <v>7.3802885548458041E-2</v>
      </c>
    </row>
    <row r="32" spans="2:15">
      <c r="N32" s="74">
        <f t="shared" si="1"/>
        <v>4</v>
      </c>
      <c r="O32" s="74">
        <f t="shared" si="0"/>
        <v>7.4544558192920635E-2</v>
      </c>
    </row>
    <row r="33" spans="14:15">
      <c r="N33" s="74">
        <f t="shared" si="1"/>
        <v>4.5</v>
      </c>
      <c r="O33" s="74">
        <f t="shared" si="0"/>
        <v>7.4636972504157184E-2</v>
      </c>
    </row>
    <row r="34" spans="14:15">
      <c r="N34" s="74">
        <f t="shared" si="1"/>
        <v>5</v>
      </c>
      <c r="O34" s="74">
        <f t="shared" si="0"/>
        <v>7.4077710509314651E-2</v>
      </c>
    </row>
    <row r="35" spans="14:15">
      <c r="N35" s="74">
        <f t="shared" si="1"/>
        <v>5.5</v>
      </c>
      <c r="O35" s="74">
        <f t="shared" si="0"/>
        <v>7.2881374499688789E-2</v>
      </c>
    </row>
    <row r="36" spans="14:15">
      <c r="N36" s="74">
        <f t="shared" si="1"/>
        <v>6</v>
      </c>
      <c r="O36" s="74">
        <f t="shared" si="0"/>
        <v>7.1078953434038555E-2</v>
      </c>
    </row>
    <row r="37" spans="14:15">
      <c r="N37" s="74">
        <f t="shared" si="1"/>
        <v>6.5</v>
      </c>
      <c r="O37" s="74">
        <f t="shared" si="0"/>
        <v>6.8716488987188865E-2</v>
      </c>
    </row>
    <row r="38" spans="14:15">
      <c r="N38" s="74">
        <f t="shared" si="1"/>
        <v>7</v>
      </c>
      <c r="O38" s="74">
        <f t="shared" si="0"/>
        <v>6.5853121399480144E-2</v>
      </c>
    </row>
    <row r="39" spans="14:15">
      <c r="N39" s="74">
        <f t="shared" si="1"/>
        <v>7.5</v>
      </c>
      <c r="O39" s="74">
        <f t="shared" si="0"/>
        <v>6.2558630886488109E-2</v>
      </c>
    </row>
    <row r="40" spans="14:15">
      <c r="N40" s="74">
        <f t="shared" si="1"/>
        <v>8</v>
      </c>
      <c r="O40" s="74">
        <f t="shared" si="0"/>
        <v>5.8910617182833767E-2</v>
      </c>
    </row>
    <row r="41" spans="14:15">
      <c r="N41" s="74">
        <f t="shared" si="1"/>
        <v>8.5</v>
      </c>
      <c r="O41" s="74">
        <f t="shared" si="0"/>
        <v>5.4991476017104926E-2</v>
      </c>
    </row>
    <row r="42" spans="14:15">
      <c r="N42" s="74">
        <f t="shared" si="1"/>
        <v>9</v>
      </c>
      <c r="O42" s="74">
        <f t="shared" si="0"/>
        <v>5.0885336103239531E-2</v>
      </c>
    </row>
    <row r="43" spans="14:15">
      <c r="N43" s="74">
        <f t="shared" si="1"/>
        <v>9.5</v>
      </c>
      <c r="O43" s="74">
        <f t="shared" si="0"/>
        <v>4.6675113744409483E-2</v>
      </c>
    </row>
    <row r="44" spans="14:15">
      <c r="N44" s="74">
        <f t="shared" si="1"/>
        <v>10</v>
      </c>
      <c r="O44" s="74">
        <f t="shared" si="0"/>
        <v>4.2439825476520789E-2</v>
      </c>
    </row>
    <row r="45" spans="14:15">
      <c r="N45" s="74">
        <f t="shared" si="1"/>
        <v>10.5</v>
      </c>
      <c r="O45" s="74">
        <f t="shared" si="0"/>
        <v>3.8252274216940947E-2</v>
      </c>
    </row>
    <row r="46" spans="14:15">
      <c r="N46" s="74">
        <f t="shared" si="1"/>
        <v>11</v>
      </c>
      <c r="O46" s="74">
        <f t="shared" si="0"/>
        <v>3.4177193583892054E-2</v>
      </c>
    </row>
    <row r="47" spans="14:15">
      <c r="N47" s="74">
        <f t="shared" si="1"/>
        <v>11.5</v>
      </c>
      <c r="O47" s="74">
        <f t="shared" si="0"/>
        <v>3.0269901169900502E-2</v>
      </c>
    </row>
    <row r="48" spans="14:15">
      <c r="N48" s="74">
        <f t="shared" si="1"/>
        <v>12</v>
      </c>
      <c r="O48" s="74">
        <f t="shared" si="0"/>
        <v>2.6575477373861092E-2</v>
      </c>
    </row>
    <row r="49" spans="2:21">
      <c r="N49" s="74">
        <f t="shared" si="1"/>
        <v>12.5</v>
      </c>
      <c r="O49" s="74">
        <f t="shared" si="0"/>
        <v>2.3128454479219455E-2</v>
      </c>
    </row>
    <row r="50" spans="2:21">
      <c r="N50" s="74">
        <f t="shared" si="1"/>
        <v>13</v>
      </c>
      <c r="O50" s="74">
        <f t="shared" si="0"/>
        <v>1.9952973132937403E-2</v>
      </c>
    </row>
    <row r="51" spans="2:21">
      <c r="N51" s="74">
        <f t="shared" si="1"/>
        <v>13.5</v>
      </c>
      <c r="O51" s="74">
        <f t="shared" si="0"/>
        <v>1.7063341771299055E-2</v>
      </c>
    </row>
    <row r="52" spans="2:21">
      <c r="N52" s="74">
        <f t="shared" si="1"/>
        <v>14</v>
      </c>
      <c r="O52" s="74">
        <f t="shared" si="0"/>
        <v>1.4464919737881027E-2</v>
      </c>
    </row>
    <row r="53" spans="2:21">
      <c r="N53" s="74">
        <f t="shared" si="1"/>
        <v>14.5</v>
      </c>
      <c r="O53" s="74">
        <f t="shared" si="0"/>
        <v>1.2155237071686387E-2</v>
      </c>
    </row>
    <row r="54" spans="2:21">
      <c r="N54" s="74">
        <f t="shared" si="1"/>
        <v>15</v>
      </c>
      <c r="O54" s="74">
        <f t="shared" si="0"/>
        <v>1.0125262839183677E-2</v>
      </c>
    </row>
    <row r="55" spans="2:21">
      <c r="N55" s="74">
        <f t="shared" si="1"/>
        <v>15.5</v>
      </c>
      <c r="O55" s="74">
        <f t="shared" si="0"/>
        <v>8.3607385882494591E-3</v>
      </c>
    </row>
    <row r="56" spans="2:21">
      <c r="C56" s="389"/>
      <c r="D56" s="389"/>
      <c r="E56" s="389"/>
      <c r="F56" s="389"/>
      <c r="G56" s="389"/>
      <c r="H56" s="389"/>
      <c r="I56" s="389"/>
      <c r="J56" s="389"/>
      <c r="K56" s="389"/>
      <c r="L56" s="389"/>
      <c r="M56" s="389"/>
      <c r="N56" s="388"/>
      <c r="O56" s="389"/>
      <c r="P56" s="389"/>
      <c r="Q56" s="389"/>
      <c r="R56" s="389"/>
      <c r="S56" s="389"/>
      <c r="T56" s="389"/>
      <c r="U56" s="389"/>
    </row>
    <row r="57" spans="2:21" ht="48.75" thickBot="1">
      <c r="B57" s="376" t="s">
        <v>295</v>
      </c>
    </row>
    <row r="58" spans="2:21" ht="15.75" thickBot="1">
      <c r="B58" s="74">
        <v>-1.54</v>
      </c>
      <c r="H58" s="378" t="s">
        <v>271</v>
      </c>
      <c r="I58" s="379" t="s">
        <v>272</v>
      </c>
      <c r="J58" s="380" t="s">
        <v>273</v>
      </c>
      <c r="K58" s="379" t="s">
        <v>274</v>
      </c>
      <c r="L58" s="381" t="s">
        <v>275</v>
      </c>
    </row>
    <row r="59" spans="2:21" ht="15" thickBot="1">
      <c r="B59" s="74">
        <v>-0.56999999999999995</v>
      </c>
      <c r="H59" s="383">
        <v>0.25</v>
      </c>
      <c r="I59" s="384">
        <f>AVERAGE(B58:B67)</f>
        <v>-0.23500000000000001</v>
      </c>
      <c r="J59" s="385">
        <f>STDEVA(B58:B67)</f>
        <v>0.56484511151288186</v>
      </c>
      <c r="K59" s="384">
        <f>MAX(B58:B67)</f>
        <v>0.61</v>
      </c>
      <c r="L59" s="386">
        <f>MIN(B58:B67)</f>
        <v>-1.54</v>
      </c>
    </row>
    <row r="60" spans="2:21">
      <c r="B60" s="74">
        <v>-0.51</v>
      </c>
      <c r="N60" s="387" t="s">
        <v>271</v>
      </c>
      <c r="O60" s="387" t="s">
        <v>276</v>
      </c>
    </row>
    <row r="61" spans="2:21">
      <c r="B61" s="74">
        <v>-0.26</v>
      </c>
      <c r="N61" s="74">
        <v>-2</v>
      </c>
      <c r="O61" s="74">
        <f t="shared" ref="O61:O73" si="2">_xlfn.NORM.DIST(N61,$I$59,$J$59,0)</f>
        <v>5.3547706472627668E-3</v>
      </c>
      <c r="Q61" s="469" t="s">
        <v>296</v>
      </c>
      <c r="R61" s="470"/>
      <c r="S61" s="470"/>
      <c r="T61" s="470"/>
      <c r="U61" s="470"/>
    </row>
    <row r="62" spans="2:21">
      <c r="B62" s="74">
        <v>-0.1</v>
      </c>
      <c r="N62" s="74">
        <f t="shared" ref="N62:N73" si="3">N61+0.25</f>
        <v>-1.75</v>
      </c>
      <c r="O62" s="74">
        <f t="shared" si="2"/>
        <v>1.9356976752341416E-2</v>
      </c>
    </row>
    <row r="63" spans="2:21">
      <c r="B63" s="74">
        <v>-7.0000000000000007E-2</v>
      </c>
      <c r="N63" s="74">
        <f t="shared" si="3"/>
        <v>-1.5</v>
      </c>
      <c r="O63" s="74">
        <f t="shared" si="2"/>
        <v>5.7525244515268789E-2</v>
      </c>
    </row>
    <row r="64" spans="2:21">
      <c r="B64" s="74">
        <v>-0.04</v>
      </c>
      <c r="N64" s="74">
        <f t="shared" si="3"/>
        <v>-1.25</v>
      </c>
      <c r="O64" s="74">
        <f t="shared" si="2"/>
        <v>0.14054121660152913</v>
      </c>
    </row>
    <row r="65" spans="2:15">
      <c r="B65" s="74">
        <v>0.03</v>
      </c>
      <c r="N65" s="74">
        <f t="shared" si="3"/>
        <v>-1</v>
      </c>
      <c r="O65" s="74">
        <f t="shared" si="2"/>
        <v>0.28227553198525918</v>
      </c>
    </row>
    <row r="66" spans="2:15">
      <c r="B66" s="74">
        <v>0.1</v>
      </c>
      <c r="N66" s="74">
        <f t="shared" si="3"/>
        <v>-0.75</v>
      </c>
      <c r="O66" s="74">
        <f t="shared" si="2"/>
        <v>0.46608706552252727</v>
      </c>
    </row>
    <row r="67" spans="2:15">
      <c r="B67" s="74">
        <v>0.61</v>
      </c>
      <c r="N67" s="74">
        <f t="shared" si="3"/>
        <v>-0.5</v>
      </c>
      <c r="O67" s="74">
        <f t="shared" si="2"/>
        <v>0.63268153224628043</v>
      </c>
    </row>
    <row r="68" spans="2:15">
      <c r="N68" s="74">
        <f t="shared" si="3"/>
        <v>-0.25</v>
      </c>
      <c r="O68" s="74">
        <f t="shared" si="2"/>
        <v>0.70603715303386361</v>
      </c>
    </row>
    <row r="69" spans="2:15">
      <c r="N69" s="74">
        <f t="shared" si="3"/>
        <v>0</v>
      </c>
      <c r="O69" s="74">
        <f t="shared" si="2"/>
        <v>0.64773034415848474</v>
      </c>
    </row>
    <row r="70" spans="2:15">
      <c r="N70" s="74">
        <f t="shared" si="3"/>
        <v>0.25</v>
      </c>
      <c r="O70" s="74">
        <f t="shared" si="2"/>
        <v>0.48852323146030691</v>
      </c>
    </row>
    <row r="71" spans="2:15">
      <c r="N71" s="74">
        <f t="shared" si="3"/>
        <v>0.5</v>
      </c>
      <c r="O71" s="74">
        <f t="shared" si="2"/>
        <v>0.30290084855841459</v>
      </c>
    </row>
    <row r="72" spans="2:15">
      <c r="N72" s="74">
        <f t="shared" si="3"/>
        <v>0.75</v>
      </c>
      <c r="O72" s="74">
        <f t="shared" si="2"/>
        <v>0.15439742367116577</v>
      </c>
    </row>
    <row r="73" spans="2:15">
      <c r="N73" s="74">
        <f t="shared" si="3"/>
        <v>1</v>
      </c>
      <c r="O73" s="74">
        <f t="shared" si="2"/>
        <v>6.4699943147628072E-2</v>
      </c>
    </row>
    <row r="74" spans="2:15">
      <c r="O74" s="74"/>
    </row>
    <row r="75" spans="2:15">
      <c r="O75" s="74"/>
    </row>
    <row r="76" spans="2:15">
      <c r="O76" s="74"/>
    </row>
    <row r="83" spans="2:8">
      <c r="B83" s="74"/>
    </row>
    <row r="84" spans="2:8" ht="15" thickBot="1">
      <c r="B84" s="74"/>
      <c r="H84" s="384"/>
    </row>
    <row r="85" spans="2:8">
      <c r="B85" s="74"/>
    </row>
    <row r="86" spans="2:8">
      <c r="B86" s="74"/>
    </row>
    <row r="87" spans="2:8">
      <c r="B87" s="74"/>
    </row>
    <row r="88" spans="2:8">
      <c r="B88" s="74"/>
    </row>
    <row r="89" spans="2:8">
      <c r="B89" s="74"/>
    </row>
    <row r="90" spans="2:8">
      <c r="B90" s="74"/>
    </row>
  </sheetData>
  <pageMargins left="0" right="0" top="0.39370078740157505" bottom="0.39370078740157505" header="0" footer="0"/>
  <headerFooter>
    <oddHeader>&amp;C&amp;A</oddHeader>
    <oddFooter>&amp;CPágina &amp;P</oddFooter>
  </headerFooter>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3:U58"/>
  <sheetViews>
    <sheetView topLeftCell="A19" workbookViewId="0">
      <selection activeCell="Q22" sqref="Q22"/>
    </sheetView>
  </sheetViews>
  <sheetFormatPr defaultColWidth="11.25" defaultRowHeight="14.25"/>
  <cols>
    <col min="1" max="1" width="10.625" customWidth="1"/>
    <col min="2" max="2" width="6.625" customWidth="1"/>
    <col min="3" max="7" width="5.625" customWidth="1"/>
    <col min="8" max="13" width="9" customWidth="1"/>
    <col min="14" max="14" width="9" style="74" customWidth="1"/>
    <col min="15" max="15" width="17.875" style="74" customWidth="1"/>
    <col min="16" max="1024" width="9" customWidth="1"/>
    <col min="1025" max="1025" width="11.25" customWidth="1"/>
  </cols>
  <sheetData>
    <row r="3" spans="2:21" ht="48">
      <c r="B3" s="376" t="s">
        <v>297</v>
      </c>
    </row>
    <row r="4" spans="2:21" ht="15" thickBot="1">
      <c r="B4" s="74">
        <v>-6.66</v>
      </c>
    </row>
    <row r="5" spans="2:21" ht="15" thickBot="1">
      <c r="B5" s="74">
        <v>-5.32</v>
      </c>
      <c r="H5" s="391" t="s">
        <v>271</v>
      </c>
      <c r="I5" s="392" t="s">
        <v>272</v>
      </c>
      <c r="J5" s="393" t="s">
        <v>273</v>
      </c>
      <c r="K5" s="392" t="s">
        <v>274</v>
      </c>
      <c r="L5" s="394" t="s">
        <v>275</v>
      </c>
    </row>
    <row r="6" spans="2:21" ht="15" thickBot="1">
      <c r="B6" s="74">
        <v>-1.81</v>
      </c>
      <c r="H6" s="395">
        <v>0.5</v>
      </c>
      <c r="I6" s="396">
        <f>AVERAGE(B4:B10)</f>
        <v>-1.6557142857142857</v>
      </c>
      <c r="J6" s="397">
        <f>STDEVA(B4:B10)</f>
        <v>3.2425445622373852</v>
      </c>
      <c r="K6" s="396">
        <f>MAX(B4:B10)</f>
        <v>2.46</v>
      </c>
      <c r="L6" s="398">
        <f>MIN(B4:B10)</f>
        <v>-6.66</v>
      </c>
    </row>
    <row r="7" spans="2:21">
      <c r="B7" s="74">
        <v>-0.5</v>
      </c>
    </row>
    <row r="8" spans="2:21">
      <c r="B8" s="74">
        <v>0.05</v>
      </c>
    </row>
    <row r="9" spans="2:21">
      <c r="B9" s="74">
        <v>0.19</v>
      </c>
      <c r="N9" s="387" t="s">
        <v>271</v>
      </c>
      <c r="O9" s="387" t="s">
        <v>282</v>
      </c>
    </row>
    <row r="10" spans="2:21">
      <c r="B10" s="74">
        <v>2.46</v>
      </c>
      <c r="N10" s="74">
        <v>-7</v>
      </c>
      <c r="O10" s="74">
        <f t="shared" ref="O10:O29" si="0">_xlfn.NORM.DIST(N10,$I$6,$J$6,0)</f>
        <v>3.1633462332505649E-2</v>
      </c>
    </row>
    <row r="11" spans="2:21">
      <c r="B11" s="74"/>
      <c r="N11" s="74">
        <f t="shared" ref="N11:N29" si="1">N10+0.5</f>
        <v>-6.5</v>
      </c>
      <c r="O11" s="74">
        <f t="shared" si="0"/>
        <v>4.0304991443333001E-2</v>
      </c>
      <c r="R11" s="469" t="s">
        <v>298</v>
      </c>
      <c r="S11" s="470"/>
      <c r="T11" s="470"/>
      <c r="U11" s="470"/>
    </row>
    <row r="12" spans="2:21">
      <c r="B12" s="74"/>
      <c r="N12" s="74">
        <f t="shared" si="1"/>
        <v>-6</v>
      </c>
      <c r="O12" s="74">
        <f t="shared" si="0"/>
        <v>5.0146942092192191E-2</v>
      </c>
    </row>
    <row r="13" spans="2:21">
      <c r="B13" s="74"/>
      <c r="N13" s="74">
        <f t="shared" si="1"/>
        <v>-5.5</v>
      </c>
      <c r="O13" s="74">
        <f t="shared" si="0"/>
        <v>6.0926130292374397E-2</v>
      </c>
    </row>
    <row r="14" spans="2:21">
      <c r="B14" s="74"/>
      <c r="N14" s="74">
        <f t="shared" si="1"/>
        <v>-5</v>
      </c>
      <c r="O14" s="74">
        <f t="shared" si="0"/>
        <v>7.2283013803139437E-2</v>
      </c>
    </row>
    <row r="15" spans="2:21">
      <c r="B15" s="74"/>
      <c r="N15" s="74">
        <f t="shared" si="1"/>
        <v>-4.5</v>
      </c>
      <c r="O15" s="74">
        <f t="shared" si="0"/>
        <v>8.3741826001528491E-2</v>
      </c>
    </row>
    <row r="16" spans="2:21">
      <c r="B16" s="74"/>
      <c r="N16" s="74">
        <f t="shared" si="1"/>
        <v>-4</v>
      </c>
      <c r="O16" s="74">
        <f t="shared" si="0"/>
        <v>9.4737543298444943E-2</v>
      </c>
    </row>
    <row r="17" spans="1:20">
      <c r="B17" s="74"/>
      <c r="N17" s="74">
        <f t="shared" si="1"/>
        <v>-3.5</v>
      </c>
      <c r="O17" s="74">
        <f t="shared" si="0"/>
        <v>0.10465869811901483</v>
      </c>
    </row>
    <row r="18" spans="1:20">
      <c r="B18" s="74"/>
      <c r="N18" s="74">
        <f t="shared" si="1"/>
        <v>-3</v>
      </c>
      <c r="O18" s="74">
        <f t="shared" si="0"/>
        <v>0.11290210915491873</v>
      </c>
    </row>
    <row r="19" spans="1:20">
      <c r="B19" s="74"/>
      <c r="N19" s="74">
        <f t="shared" si="1"/>
        <v>-2.5</v>
      </c>
      <c r="O19" s="74">
        <f t="shared" si="0"/>
        <v>0.11893297971854574</v>
      </c>
    </row>
    <row r="20" spans="1:20">
      <c r="B20" s="74"/>
      <c r="N20" s="74">
        <f t="shared" si="1"/>
        <v>-2</v>
      </c>
      <c r="O20" s="74">
        <f t="shared" si="0"/>
        <v>0.12234213687604233</v>
      </c>
    </row>
    <row r="21" spans="1:20">
      <c r="B21" s="74"/>
      <c r="N21" s="74">
        <f t="shared" si="1"/>
        <v>-1.5</v>
      </c>
      <c r="O21" s="74">
        <f t="shared" si="0"/>
        <v>0.12289192335969405</v>
      </c>
    </row>
    <row r="22" spans="1:20">
      <c r="B22" s="74"/>
      <c r="N22" s="74">
        <f t="shared" si="1"/>
        <v>-1</v>
      </c>
      <c r="O22" s="74">
        <f t="shared" si="0"/>
        <v>0.12054359472515185</v>
      </c>
    </row>
    <row r="23" spans="1:20">
      <c r="B23" s="74"/>
      <c r="N23" s="74">
        <f t="shared" si="1"/>
        <v>-0.5</v>
      </c>
      <c r="O23" s="74">
        <f t="shared" si="0"/>
        <v>0.11546183437014934</v>
      </c>
    </row>
    <row r="24" spans="1:20">
      <c r="B24" s="74"/>
      <c r="N24" s="74">
        <f t="shared" si="1"/>
        <v>0</v>
      </c>
      <c r="O24" s="74">
        <f t="shared" si="0"/>
        <v>0.10799565554513099</v>
      </c>
    </row>
    <row r="25" spans="1:20">
      <c r="B25" s="74"/>
      <c r="N25" s="74">
        <f t="shared" si="1"/>
        <v>0.5</v>
      </c>
      <c r="O25" s="74">
        <f t="shared" si="0"/>
        <v>9.8638766932549887E-2</v>
      </c>
    </row>
    <row r="26" spans="1:20">
      <c r="B26" s="74"/>
      <c r="N26" s="74">
        <f t="shared" si="1"/>
        <v>1</v>
      </c>
      <c r="O26" s="74">
        <f t="shared" si="0"/>
        <v>8.7975653518799782E-2</v>
      </c>
    </row>
    <row r="27" spans="1:20">
      <c r="B27" s="74"/>
      <c r="N27" s="74">
        <f t="shared" si="1"/>
        <v>1.5</v>
      </c>
      <c r="O27" s="74">
        <f t="shared" si="0"/>
        <v>7.6621541705487739E-2</v>
      </c>
    </row>
    <row r="28" spans="1:20">
      <c r="B28" s="74"/>
      <c r="N28" s="74">
        <f t="shared" si="1"/>
        <v>2</v>
      </c>
      <c r="O28" s="74">
        <f t="shared" si="0"/>
        <v>6.5164758222007055E-2</v>
      </c>
    </row>
    <row r="29" spans="1:20">
      <c r="B29" s="74"/>
      <c r="N29" s="74">
        <f t="shared" si="1"/>
        <v>2.5</v>
      </c>
      <c r="O29" s="74">
        <f t="shared" si="0"/>
        <v>5.4118806178793784E-2</v>
      </c>
    </row>
    <row r="30" spans="1:20">
      <c r="A30" s="389"/>
      <c r="B30" s="388"/>
      <c r="C30" s="389"/>
      <c r="D30" s="389"/>
      <c r="E30" s="389"/>
      <c r="F30" s="389"/>
      <c r="G30" s="389"/>
      <c r="H30" s="389"/>
      <c r="I30" s="389"/>
      <c r="J30" s="389"/>
      <c r="K30" s="389"/>
      <c r="L30" s="389"/>
      <c r="M30" s="389"/>
      <c r="N30" s="388"/>
      <c r="O30" s="388"/>
      <c r="P30" s="389"/>
      <c r="Q30" s="389"/>
      <c r="R30" s="389"/>
      <c r="S30" s="389"/>
      <c r="T30" s="389"/>
    </row>
    <row r="31" spans="1:20" ht="48">
      <c r="B31" s="376" t="s">
        <v>299</v>
      </c>
    </row>
    <row r="32" spans="1:20" ht="15">
      <c r="B32" s="74">
        <v>-2.12</v>
      </c>
      <c r="H32" s="378" t="s">
        <v>271</v>
      </c>
      <c r="I32" s="379" t="s">
        <v>272</v>
      </c>
      <c r="J32" s="380" t="s">
        <v>273</v>
      </c>
      <c r="K32" s="379" t="s">
        <v>274</v>
      </c>
      <c r="L32" s="381" t="s">
        <v>275</v>
      </c>
    </row>
    <row r="33" spans="2:20" ht="15" thickBot="1">
      <c r="B33" s="74">
        <v>8.6999999999999993</v>
      </c>
      <c r="H33" s="383">
        <v>0.5</v>
      </c>
      <c r="I33" s="384">
        <f>AVERAGE(B32:B34)</f>
        <v>3.2899999999999996</v>
      </c>
      <c r="J33" s="385">
        <f>STDEVA(B32:B34)</f>
        <v>7.650895372438443</v>
      </c>
      <c r="K33" s="384">
        <f>MAX(B32:B34)</f>
        <v>8.6999999999999993</v>
      </c>
      <c r="L33" s="386">
        <f>MIN(B32:B34)</f>
        <v>-2.12</v>
      </c>
    </row>
    <row r="34" spans="2:20">
      <c r="B34" s="74"/>
      <c r="N34" s="387" t="s">
        <v>271</v>
      </c>
      <c r="O34" s="387" t="s">
        <v>276</v>
      </c>
    </row>
    <row r="35" spans="2:20">
      <c r="B35" s="74"/>
      <c r="N35" s="74">
        <v>-2.5</v>
      </c>
      <c r="O35" s="74">
        <f t="shared" ref="O35:O58" si="2">_xlfn.NORM.DIST(N35,$I$6,$J$6,0)</f>
        <v>0.11893297971854574</v>
      </c>
      <c r="Q35" s="469" t="s">
        <v>300</v>
      </c>
      <c r="R35" s="470"/>
      <c r="S35" s="470"/>
      <c r="T35" s="470"/>
    </row>
    <row r="36" spans="2:20">
      <c r="B36" s="74"/>
      <c r="N36" s="74">
        <f t="shared" ref="N36:N58" si="3">N35+0.5</f>
        <v>-2</v>
      </c>
      <c r="O36" s="74">
        <f t="shared" si="2"/>
        <v>0.12234213687604233</v>
      </c>
    </row>
    <row r="37" spans="2:20">
      <c r="B37" s="74"/>
      <c r="N37" s="74">
        <f t="shared" si="3"/>
        <v>-1.5</v>
      </c>
      <c r="O37" s="74">
        <f t="shared" si="2"/>
        <v>0.12289192335969405</v>
      </c>
      <c r="Q37" s="74" t="s">
        <v>301</v>
      </c>
    </row>
    <row r="38" spans="2:20">
      <c r="B38" s="74"/>
      <c r="N38" s="74">
        <f t="shared" si="3"/>
        <v>-1</v>
      </c>
      <c r="O38" s="74">
        <f t="shared" si="2"/>
        <v>0.12054359472515185</v>
      </c>
    </row>
    <row r="39" spans="2:20">
      <c r="B39" s="74"/>
      <c r="N39" s="74">
        <f t="shared" si="3"/>
        <v>-0.5</v>
      </c>
      <c r="O39" s="74">
        <f t="shared" si="2"/>
        <v>0.11546183437014934</v>
      </c>
    </row>
    <row r="40" spans="2:20">
      <c r="B40" s="74"/>
      <c r="N40" s="74">
        <f t="shared" si="3"/>
        <v>0</v>
      </c>
      <c r="O40" s="74">
        <f t="shared" si="2"/>
        <v>0.10799565554513099</v>
      </c>
    </row>
    <row r="41" spans="2:20">
      <c r="B41" s="74"/>
      <c r="N41" s="74">
        <f t="shared" si="3"/>
        <v>0.5</v>
      </c>
      <c r="O41" s="74">
        <f t="shared" si="2"/>
        <v>9.8638766932549887E-2</v>
      </c>
    </row>
    <row r="42" spans="2:20">
      <c r="N42" s="74">
        <f t="shared" si="3"/>
        <v>1</v>
      </c>
      <c r="O42" s="74">
        <f t="shared" si="2"/>
        <v>8.7975653518799782E-2</v>
      </c>
    </row>
    <row r="43" spans="2:20">
      <c r="N43" s="74">
        <f t="shared" si="3"/>
        <v>1.5</v>
      </c>
      <c r="O43" s="74">
        <f t="shared" si="2"/>
        <v>7.6621541705487739E-2</v>
      </c>
    </row>
    <row r="44" spans="2:20">
      <c r="N44" s="74">
        <f t="shared" si="3"/>
        <v>2</v>
      </c>
      <c r="O44" s="74">
        <f t="shared" si="2"/>
        <v>6.5164758222007055E-2</v>
      </c>
    </row>
    <row r="45" spans="2:20">
      <c r="N45" s="74">
        <f t="shared" si="3"/>
        <v>2.5</v>
      </c>
      <c r="O45" s="74">
        <f t="shared" si="2"/>
        <v>5.4118806178793784E-2</v>
      </c>
    </row>
    <row r="46" spans="2:20">
      <c r="N46" s="74">
        <f t="shared" si="3"/>
        <v>3</v>
      </c>
      <c r="O46" s="74">
        <f t="shared" si="2"/>
        <v>4.3889147465122839E-2</v>
      </c>
    </row>
    <row r="47" spans="2:20">
      <c r="N47" s="74">
        <f t="shared" si="3"/>
        <v>3.5</v>
      </c>
      <c r="O47" s="74">
        <f t="shared" si="2"/>
        <v>3.4756785160584482E-2</v>
      </c>
    </row>
    <row r="48" spans="2:20">
      <c r="N48" s="74">
        <f t="shared" si="3"/>
        <v>4</v>
      </c>
      <c r="O48" s="74">
        <f t="shared" si="2"/>
        <v>2.6877914710632552E-2</v>
      </c>
    </row>
    <row r="49" spans="14:15">
      <c r="N49" s="74">
        <f t="shared" si="3"/>
        <v>4.5</v>
      </c>
      <c r="O49" s="74">
        <f t="shared" si="2"/>
        <v>2.0296682636959502E-2</v>
      </c>
    </row>
    <row r="50" spans="14:15">
      <c r="N50" s="74">
        <f t="shared" si="3"/>
        <v>5</v>
      </c>
      <c r="O50" s="74">
        <f t="shared" si="2"/>
        <v>1.4966769427065449E-2</v>
      </c>
    </row>
    <row r="51" spans="14:15">
      <c r="N51" s="74">
        <f t="shared" si="3"/>
        <v>5.5</v>
      </c>
      <c r="O51" s="74">
        <f t="shared" si="2"/>
        <v>1.0777166505270802E-2</v>
      </c>
    </row>
    <row r="52" spans="14:15">
      <c r="N52" s="74">
        <f t="shared" si="3"/>
        <v>6</v>
      </c>
      <c r="O52" s="74">
        <f t="shared" si="2"/>
        <v>7.5780005898358239E-3</v>
      </c>
    </row>
    <row r="53" spans="14:15">
      <c r="N53" s="74">
        <f t="shared" si="3"/>
        <v>6.5</v>
      </c>
      <c r="O53" s="74">
        <f t="shared" si="2"/>
        <v>5.2032919502663756E-3</v>
      </c>
    </row>
    <row r="54" spans="14:15">
      <c r="N54" s="74">
        <f t="shared" si="3"/>
        <v>7</v>
      </c>
      <c r="O54" s="74">
        <f t="shared" si="2"/>
        <v>3.4887935549451688E-3</v>
      </c>
    </row>
    <row r="55" spans="14:15">
      <c r="N55" s="74">
        <f t="shared" si="3"/>
        <v>7.5</v>
      </c>
      <c r="O55" s="74">
        <f t="shared" si="2"/>
        <v>2.2842617414654161E-3</v>
      </c>
    </row>
    <row r="56" spans="14:15">
      <c r="N56" s="74">
        <f t="shared" si="3"/>
        <v>8</v>
      </c>
      <c r="O56" s="74">
        <f t="shared" si="2"/>
        <v>1.4604610466966241E-3</v>
      </c>
    </row>
    <row r="57" spans="14:15">
      <c r="N57" s="74">
        <f t="shared" si="3"/>
        <v>8.5</v>
      </c>
      <c r="O57" s="74">
        <f t="shared" si="2"/>
        <v>9.1181683747884438E-4</v>
      </c>
    </row>
    <row r="58" spans="14:15">
      <c r="N58" s="74">
        <f t="shared" si="3"/>
        <v>9</v>
      </c>
      <c r="O58" s="74">
        <f t="shared" si="2"/>
        <v>5.5590266317047312E-4</v>
      </c>
    </row>
  </sheetData>
  <pageMargins left="0" right="0" top="0.39370078740157505" bottom="0.39370078740157505" header="0" footer="0"/>
  <headerFooter>
    <oddHeader>&amp;C&amp;A</oddHeader>
    <oddFooter>&amp;CPágina &amp;P</oddFooter>
  </headerFooter>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2:W21"/>
  <sheetViews>
    <sheetView workbookViewId="0"/>
  </sheetViews>
  <sheetFormatPr defaultRowHeight="14.25"/>
  <cols>
    <col min="1" max="1" width="17" customWidth="1"/>
    <col min="2" max="2" width="9.375" customWidth="1"/>
    <col min="3" max="3" width="8.125" customWidth="1"/>
    <col min="4" max="5" width="9" customWidth="1"/>
    <col min="6" max="6" width="7.75" customWidth="1"/>
    <col min="7" max="7" width="9" hidden="1" customWidth="1"/>
    <col min="8" max="8" width="17" customWidth="1"/>
    <col min="9" max="12" width="9" customWidth="1"/>
    <col min="13" max="13" width="7.25" customWidth="1"/>
    <col min="14" max="14" width="17.625" customWidth="1"/>
    <col min="15" max="15" width="5.625" customWidth="1"/>
    <col min="16" max="16" width="5.875" customWidth="1"/>
    <col min="17" max="17" width="5" customWidth="1"/>
    <col min="18" max="18" width="5.625" customWidth="1"/>
    <col min="19" max="20" width="5.5" customWidth="1"/>
    <col min="21" max="21" width="6.375" customWidth="1"/>
    <col min="22" max="22" width="5.375" customWidth="1"/>
    <col min="23" max="23" width="6.375" customWidth="1"/>
    <col min="24" max="24" width="9" customWidth="1"/>
  </cols>
  <sheetData>
    <row r="2" spans="1:23" s="109" customFormat="1" ht="15.75">
      <c r="B2" s="109" t="s">
        <v>302</v>
      </c>
    </row>
    <row r="5" spans="1:23">
      <c r="A5" t="s">
        <v>303</v>
      </c>
      <c r="B5" t="s">
        <v>304</v>
      </c>
      <c r="H5" t="s">
        <v>305</v>
      </c>
      <c r="N5" t="s">
        <v>306</v>
      </c>
    </row>
    <row r="7" spans="1:23" ht="15" thickBot="1"/>
    <row r="8" spans="1:23" s="403" customFormat="1" ht="42.75">
      <c r="A8" s="399"/>
      <c r="B8" s="400" t="s">
        <v>5</v>
      </c>
      <c r="C8" s="399" t="s">
        <v>307</v>
      </c>
      <c r="D8" s="401" t="s">
        <v>308</v>
      </c>
      <c r="E8" s="402" t="s">
        <v>309</v>
      </c>
      <c r="H8" s="399"/>
      <c r="I8" s="400" t="s">
        <v>5</v>
      </c>
      <c r="J8" s="399" t="s">
        <v>307</v>
      </c>
      <c r="K8" s="401" t="s">
        <v>308</v>
      </c>
      <c r="L8" s="402" t="s">
        <v>309</v>
      </c>
      <c r="N8" s="404"/>
      <c r="O8" s="405" t="s">
        <v>310</v>
      </c>
      <c r="P8" s="406" t="s">
        <v>311</v>
      </c>
      <c r="Q8" s="407" t="s">
        <v>312</v>
      </c>
      <c r="R8" s="408" t="s">
        <v>313</v>
      </c>
      <c r="S8" s="399" t="s">
        <v>314</v>
      </c>
      <c r="T8" s="409" t="s">
        <v>315</v>
      </c>
      <c r="U8" s="399" t="s">
        <v>307</v>
      </c>
      <c r="V8" s="401" t="s">
        <v>308</v>
      </c>
      <c r="W8" s="402" t="s">
        <v>309</v>
      </c>
    </row>
    <row r="9" spans="1:23" ht="15">
      <c r="A9" s="410"/>
      <c r="B9" s="49"/>
      <c r="C9" s="410"/>
      <c r="D9" s="411"/>
      <c r="E9" s="412"/>
      <c r="H9" s="410"/>
      <c r="I9" s="49"/>
      <c r="J9" s="410"/>
      <c r="K9" s="411"/>
      <c r="L9" s="412"/>
      <c r="N9" s="410"/>
      <c r="O9" s="413"/>
      <c r="P9" s="413"/>
      <c r="Q9" s="414"/>
      <c r="R9" s="415"/>
      <c r="S9" s="416"/>
      <c r="U9" s="410"/>
      <c r="V9" s="411"/>
      <c r="W9" s="412"/>
    </row>
    <row r="10" spans="1:23">
      <c r="A10" s="410" t="s">
        <v>316</v>
      </c>
      <c r="B10" s="417">
        <v>2.1800000000000002</v>
      </c>
      <c r="C10" s="418">
        <v>2.1800000000000002</v>
      </c>
      <c r="D10" s="419">
        <v>2.1800000000000002</v>
      </c>
      <c r="E10" s="420"/>
      <c r="H10" s="410" t="s">
        <v>316</v>
      </c>
      <c r="I10" s="417">
        <v>39.299999999999997</v>
      </c>
      <c r="J10" s="418"/>
      <c r="K10" s="419">
        <v>39</v>
      </c>
      <c r="L10" s="420"/>
      <c r="N10" s="410" t="s">
        <v>316</v>
      </c>
      <c r="O10" s="421">
        <v>2.86</v>
      </c>
      <c r="P10" s="421">
        <v>3.13</v>
      </c>
      <c r="Q10" s="422">
        <v>3.14</v>
      </c>
      <c r="R10" s="423">
        <v>3.08</v>
      </c>
      <c r="S10" s="418">
        <v>3.1</v>
      </c>
      <c r="T10" s="424">
        <v>3</v>
      </c>
      <c r="U10" s="418"/>
      <c r="V10" s="419"/>
      <c r="W10" s="420"/>
    </row>
    <row r="11" spans="1:23">
      <c r="A11" s="410" t="s">
        <v>317</v>
      </c>
      <c r="B11" s="49">
        <v>395</v>
      </c>
      <c r="C11" s="410">
        <v>210</v>
      </c>
      <c r="D11" s="411">
        <v>430</v>
      </c>
      <c r="E11" s="412"/>
      <c r="H11" s="410" t="s">
        <v>317</v>
      </c>
      <c r="I11" s="49">
        <v>625</v>
      </c>
      <c r="J11" s="410"/>
      <c r="K11" s="411">
        <v>560</v>
      </c>
      <c r="L11" s="412"/>
      <c r="N11" s="410" t="s">
        <v>317</v>
      </c>
      <c r="O11" s="413">
        <v>425</v>
      </c>
      <c r="P11" s="413">
        <v>421</v>
      </c>
      <c r="Q11" s="414">
        <v>407</v>
      </c>
      <c r="R11" s="415">
        <v>395</v>
      </c>
      <c r="S11" s="410">
        <v>413</v>
      </c>
      <c r="T11">
        <v>418</v>
      </c>
      <c r="U11" s="410"/>
      <c r="V11" s="411"/>
      <c r="W11" s="412"/>
    </row>
    <row r="12" spans="1:23">
      <c r="A12" s="410" t="s">
        <v>318</v>
      </c>
      <c r="B12" s="417">
        <v>5</v>
      </c>
      <c r="C12" s="418">
        <v>25</v>
      </c>
      <c r="D12" s="419">
        <v>30</v>
      </c>
      <c r="E12" s="420"/>
      <c r="H12" s="410" t="s">
        <v>318</v>
      </c>
      <c r="I12" s="417">
        <v>621</v>
      </c>
      <c r="J12" s="418"/>
      <c r="K12" s="419">
        <v>560</v>
      </c>
      <c r="L12" s="420"/>
      <c r="N12" s="410" t="s">
        <v>318</v>
      </c>
      <c r="O12" s="421">
        <v>1</v>
      </c>
      <c r="P12" s="421">
        <v>1</v>
      </c>
      <c r="Q12" s="422">
        <v>0</v>
      </c>
      <c r="R12" s="423">
        <v>13</v>
      </c>
      <c r="S12" s="418">
        <v>1</v>
      </c>
      <c r="T12" s="424">
        <v>1</v>
      </c>
      <c r="U12" s="418"/>
      <c r="V12" s="419"/>
      <c r="W12" s="420"/>
    </row>
    <row r="13" spans="1:23">
      <c r="A13" s="410" t="s">
        <v>319</v>
      </c>
      <c r="B13" s="425">
        <v>680</v>
      </c>
      <c r="C13" s="426">
        <v>712</v>
      </c>
      <c r="D13" s="427">
        <v>698</v>
      </c>
      <c r="E13" s="428">
        <v>680</v>
      </c>
      <c r="H13" s="410" t="s">
        <v>319</v>
      </c>
      <c r="I13" s="425">
        <v>54</v>
      </c>
      <c r="J13" s="426"/>
      <c r="K13" s="427">
        <v>64</v>
      </c>
      <c r="L13" s="428">
        <v>55</v>
      </c>
      <c r="N13" s="410" t="s">
        <v>319</v>
      </c>
      <c r="O13" s="429">
        <v>663</v>
      </c>
      <c r="P13" s="429">
        <v>666</v>
      </c>
      <c r="Q13" s="430">
        <v>650</v>
      </c>
      <c r="R13" s="431">
        <v>665</v>
      </c>
      <c r="S13" s="426">
        <v>652</v>
      </c>
      <c r="T13" s="432">
        <v>679</v>
      </c>
      <c r="U13" s="426"/>
      <c r="V13" s="427"/>
      <c r="W13" s="428">
        <v>662</v>
      </c>
    </row>
    <row r="14" spans="1:23" ht="15" thickBot="1">
      <c r="A14" s="384" t="s">
        <v>320</v>
      </c>
      <c r="B14" s="433">
        <v>1100</v>
      </c>
      <c r="C14" s="384">
        <v>906</v>
      </c>
      <c r="D14" s="434">
        <v>1098</v>
      </c>
      <c r="E14" s="435">
        <v>1103</v>
      </c>
      <c r="H14" s="384" t="s">
        <v>320</v>
      </c>
      <c r="I14" s="433">
        <v>207</v>
      </c>
      <c r="J14" s="384"/>
      <c r="K14" s="434">
        <v>204</v>
      </c>
      <c r="L14" s="435">
        <v>207</v>
      </c>
      <c r="N14" s="384" t="s">
        <v>320</v>
      </c>
      <c r="O14" s="436">
        <v>1088</v>
      </c>
      <c r="P14" s="436">
        <v>1092</v>
      </c>
      <c r="Q14" s="437">
        <v>1057</v>
      </c>
      <c r="R14" s="438">
        <v>1060</v>
      </c>
      <c r="S14" s="384">
        <v>1080</v>
      </c>
      <c r="T14" s="385">
        <v>1097</v>
      </c>
      <c r="U14" s="384"/>
      <c r="V14" s="434"/>
      <c r="W14" s="435">
        <v>1103</v>
      </c>
    </row>
    <row r="19" spans="1:1">
      <c r="A19" t="s">
        <v>321</v>
      </c>
    </row>
    <row r="20" spans="1:1">
      <c r="A20" t="s">
        <v>322</v>
      </c>
    </row>
    <row r="21" spans="1:1">
      <c r="A21" t="s">
        <v>323</v>
      </c>
    </row>
  </sheetData>
  <pageMargins left="0.70000000000000007" right="0.70000000000000007" top="0.75" bottom="0.75" header="0.30000000000000004" footer="0.30000000000000004"/>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7:L22"/>
  <sheetViews>
    <sheetView workbookViewId="0">
      <selection activeCell="L30" sqref="L30"/>
    </sheetView>
  </sheetViews>
  <sheetFormatPr defaultRowHeight="14.25"/>
  <cols>
    <col min="1" max="1" width="9" customWidth="1"/>
    <col min="2" max="2" width="19" customWidth="1"/>
    <col min="3" max="3" width="9" customWidth="1"/>
  </cols>
  <sheetData>
    <row r="7" spans="2:12" ht="15">
      <c r="B7" s="2" t="s">
        <v>324</v>
      </c>
      <c r="C7" s="2"/>
      <c r="D7" s="2"/>
      <c r="E7" s="2"/>
      <c r="F7" s="2"/>
      <c r="G7" s="2"/>
    </row>
    <row r="9" spans="2:12" ht="15" thickBot="1"/>
    <row r="10" spans="2:12" ht="28.5">
      <c r="B10" s="404"/>
      <c r="C10" s="405" t="s">
        <v>325</v>
      </c>
      <c r="D10" s="406" t="s">
        <v>311</v>
      </c>
      <c r="E10" s="439" t="s">
        <v>326</v>
      </c>
      <c r="F10" s="408" t="s">
        <v>327</v>
      </c>
      <c r="G10" s="440" t="s">
        <v>313</v>
      </c>
      <c r="H10" s="408" t="s">
        <v>328</v>
      </c>
      <c r="I10" s="399" t="s">
        <v>329</v>
      </c>
      <c r="J10" s="409" t="s">
        <v>315</v>
      </c>
      <c r="K10" s="399" t="s">
        <v>330</v>
      </c>
      <c r="L10" s="402" t="s">
        <v>309</v>
      </c>
    </row>
    <row r="11" spans="2:12" ht="15">
      <c r="B11" s="410"/>
      <c r="C11" s="413"/>
      <c r="D11" s="413"/>
      <c r="E11" s="413"/>
      <c r="F11" s="415"/>
      <c r="G11" s="441"/>
      <c r="H11" s="415"/>
      <c r="I11" s="416"/>
      <c r="K11" s="410"/>
      <c r="L11" s="412"/>
    </row>
    <row r="12" spans="2:12">
      <c r="B12" s="410" t="s">
        <v>316</v>
      </c>
      <c r="C12" s="421">
        <v>2.86</v>
      </c>
      <c r="D12" s="421">
        <v>3.13</v>
      </c>
      <c r="E12" s="421">
        <v>2.97</v>
      </c>
      <c r="F12" s="423">
        <v>3.14</v>
      </c>
      <c r="G12" s="442">
        <v>3.08</v>
      </c>
      <c r="H12" s="423">
        <v>3.15</v>
      </c>
      <c r="I12" s="418">
        <v>3.1</v>
      </c>
      <c r="J12" s="424">
        <v>3</v>
      </c>
      <c r="K12" s="418">
        <v>3.05</v>
      </c>
      <c r="L12" s="420"/>
    </row>
    <row r="13" spans="2:12">
      <c r="B13" s="410" t="s">
        <v>317</v>
      </c>
      <c r="C13" s="413">
        <v>425</v>
      </c>
      <c r="D13" s="413">
        <v>421</v>
      </c>
      <c r="E13" s="413">
        <v>425</v>
      </c>
      <c r="F13" s="415">
        <v>407</v>
      </c>
      <c r="G13" s="441">
        <v>395</v>
      </c>
      <c r="H13" s="415">
        <v>412</v>
      </c>
      <c r="I13" s="410">
        <v>413</v>
      </c>
      <c r="J13">
        <v>418</v>
      </c>
      <c r="K13" s="410">
        <v>416</v>
      </c>
      <c r="L13" s="412"/>
    </row>
    <row r="14" spans="2:12">
      <c r="B14" s="410" t="s">
        <v>318</v>
      </c>
      <c r="C14" s="421">
        <v>1</v>
      </c>
      <c r="D14" s="421">
        <v>1</v>
      </c>
      <c r="E14" s="421">
        <v>1</v>
      </c>
      <c r="F14" s="423">
        <v>0</v>
      </c>
      <c r="G14" s="442">
        <v>13</v>
      </c>
      <c r="H14" s="423">
        <v>20</v>
      </c>
      <c r="I14" s="418">
        <v>1</v>
      </c>
      <c r="J14" s="424">
        <v>1</v>
      </c>
      <c r="K14" s="418">
        <v>1</v>
      </c>
      <c r="L14" s="420"/>
    </row>
    <row r="15" spans="2:12">
      <c r="B15" s="410" t="s">
        <v>319</v>
      </c>
      <c r="C15" s="429">
        <v>663</v>
      </c>
      <c r="D15" s="429">
        <v>666</v>
      </c>
      <c r="E15" s="429">
        <v>664</v>
      </c>
      <c r="F15" s="431">
        <v>650</v>
      </c>
      <c r="G15" s="443">
        <v>665</v>
      </c>
      <c r="H15" s="431">
        <v>663</v>
      </c>
      <c r="I15" s="426">
        <v>652</v>
      </c>
      <c r="J15" s="432">
        <v>679</v>
      </c>
      <c r="K15" s="426">
        <v>679</v>
      </c>
      <c r="L15" s="428">
        <v>662</v>
      </c>
    </row>
    <row r="16" spans="2:12" ht="15" thickBot="1">
      <c r="B16" s="384" t="s">
        <v>320</v>
      </c>
      <c r="C16" s="436">
        <v>1088</v>
      </c>
      <c r="D16" s="436">
        <v>1092</v>
      </c>
      <c r="E16" s="436">
        <v>1089</v>
      </c>
      <c r="F16" s="438">
        <v>1057</v>
      </c>
      <c r="G16" s="444">
        <v>1060</v>
      </c>
      <c r="H16" s="438">
        <v>1069</v>
      </c>
      <c r="I16" s="384">
        <v>1080</v>
      </c>
      <c r="J16" s="385">
        <v>1097</v>
      </c>
      <c r="K16" s="384">
        <v>1100</v>
      </c>
      <c r="L16" s="435">
        <v>1103</v>
      </c>
    </row>
    <row r="18" spans="2:12" ht="15" thickBot="1"/>
    <row r="19" spans="2:12" ht="45" thickBot="1">
      <c r="B19" s="404" t="s">
        <v>336</v>
      </c>
      <c r="C19" s="475">
        <f>L15-C15</f>
        <v>-1</v>
      </c>
      <c r="D19" s="477">
        <f>L15-D15</f>
        <v>-4</v>
      </c>
      <c r="E19" s="478">
        <f>L15-E15</f>
        <v>-2</v>
      </c>
      <c r="F19" s="473">
        <f>L15-F15</f>
        <v>12</v>
      </c>
      <c r="G19" s="472">
        <f>L15-G15</f>
        <v>-3</v>
      </c>
      <c r="H19" s="490">
        <f>L15-H15</f>
        <v>-1</v>
      </c>
      <c r="I19" s="485">
        <f>L15-I15</f>
        <v>10</v>
      </c>
      <c r="J19" s="489">
        <f>L15-J15</f>
        <v>-17</v>
      </c>
      <c r="K19" s="488">
        <f>L15-K15</f>
        <v>-17</v>
      </c>
      <c r="L19" s="478"/>
    </row>
    <row r="20" spans="2:12" ht="15.95" customHeight="1" thickBot="1">
      <c r="B20" s="404" t="s">
        <v>340</v>
      </c>
      <c r="C20" s="475">
        <v>3</v>
      </c>
      <c r="D20" s="478"/>
      <c r="E20" s="479"/>
      <c r="F20" s="473">
        <v>15</v>
      </c>
      <c r="G20" s="472"/>
      <c r="H20" s="474"/>
      <c r="I20" s="488">
        <v>27</v>
      </c>
      <c r="J20" s="478"/>
      <c r="K20" s="485"/>
      <c r="L20" s="478"/>
    </row>
    <row r="21" spans="2:12" ht="45" thickBot="1">
      <c r="B21" s="404" t="s">
        <v>335</v>
      </c>
      <c r="C21" s="480">
        <f>+L16-C16</f>
        <v>15</v>
      </c>
      <c r="D21" s="481">
        <f>L16-D16</f>
        <v>11</v>
      </c>
      <c r="E21" s="482">
        <f>L16-E16</f>
        <v>14</v>
      </c>
      <c r="F21" s="471">
        <f>L16-F16</f>
        <v>46</v>
      </c>
      <c r="G21" s="384">
        <f>L16-G16</f>
        <v>43</v>
      </c>
      <c r="H21" s="385">
        <f>L16-H16</f>
        <v>34</v>
      </c>
      <c r="I21" s="486">
        <f>L16-I16</f>
        <v>23</v>
      </c>
      <c r="J21" s="481">
        <f>L16-J16</f>
        <v>6</v>
      </c>
      <c r="K21" s="445">
        <f>L16-K16</f>
        <v>3</v>
      </c>
      <c r="L21" s="487"/>
    </row>
    <row r="22" spans="2:12" ht="15.75" thickBot="1">
      <c r="B22" s="383" t="s">
        <v>340</v>
      </c>
      <c r="C22" s="476">
        <v>4</v>
      </c>
      <c r="D22" s="483"/>
      <c r="E22" s="484"/>
      <c r="F22" s="385">
        <v>12</v>
      </c>
      <c r="G22" s="384"/>
      <c r="H22" s="385"/>
      <c r="I22" s="446">
        <v>20</v>
      </c>
      <c r="J22" s="481"/>
      <c r="K22" s="486"/>
      <c r="L22" s="487"/>
    </row>
  </sheetData>
  <pageMargins left="0.70000000000000007" right="0.70000000000000007" top="0.75" bottom="0.75" header="0.30000000000000004" footer="0.30000000000000004"/>
  <pageSetup paperSize="9" orientation="portrait" horizontalDpi="0"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7:G20"/>
  <sheetViews>
    <sheetView tabSelected="1" workbookViewId="0">
      <selection activeCell="L15" sqref="L15"/>
    </sheetView>
  </sheetViews>
  <sheetFormatPr defaultRowHeight="14.25"/>
  <cols>
    <col min="1" max="1" width="9" customWidth="1"/>
    <col min="2" max="2" width="18.125" customWidth="1"/>
    <col min="3" max="3" width="9" customWidth="1"/>
  </cols>
  <sheetData>
    <row r="7" spans="2:7" ht="15">
      <c r="B7" s="2" t="s">
        <v>339</v>
      </c>
      <c r="C7" s="2"/>
      <c r="D7" s="2"/>
    </row>
    <row r="9" spans="2:7" ht="15" thickBot="1"/>
    <row r="10" spans="2:7" ht="28.5">
      <c r="B10" s="404"/>
      <c r="C10" s="447" t="s">
        <v>331</v>
      </c>
      <c r="D10" s="448" t="s">
        <v>332</v>
      </c>
      <c r="E10" s="439" t="s">
        <v>333</v>
      </c>
      <c r="F10" s="449" t="s">
        <v>334</v>
      </c>
      <c r="G10" s="402" t="s">
        <v>309</v>
      </c>
    </row>
    <row r="11" spans="2:7" ht="15">
      <c r="B11" s="410"/>
      <c r="C11" s="450"/>
      <c r="D11" s="451"/>
      <c r="E11" s="452"/>
      <c r="F11" s="453"/>
      <c r="G11" s="412"/>
    </row>
    <row r="12" spans="2:7">
      <c r="B12" s="410" t="s">
        <v>316</v>
      </c>
      <c r="C12" s="454">
        <v>2.4900000000000002</v>
      </c>
      <c r="D12" s="455">
        <v>2.71</v>
      </c>
      <c r="E12" s="456">
        <v>2.7</v>
      </c>
      <c r="F12" s="457"/>
      <c r="G12" s="420"/>
    </row>
    <row r="13" spans="2:7">
      <c r="B13" s="410" t="s">
        <v>317</v>
      </c>
      <c r="C13" s="450">
        <v>335</v>
      </c>
      <c r="D13" s="451">
        <v>290</v>
      </c>
      <c r="E13" s="458">
        <v>315</v>
      </c>
      <c r="F13" s="453"/>
      <c r="G13" s="412"/>
    </row>
    <row r="14" spans="2:7">
      <c r="B14" s="410" t="s">
        <v>318</v>
      </c>
      <c r="C14" s="454">
        <v>15</v>
      </c>
      <c r="D14" s="455">
        <v>5</v>
      </c>
      <c r="E14" s="456">
        <v>15</v>
      </c>
      <c r="F14" s="457"/>
      <c r="G14" s="420"/>
    </row>
    <row r="15" spans="2:7">
      <c r="B15" s="410" t="s">
        <v>319</v>
      </c>
      <c r="C15" s="459">
        <v>710</v>
      </c>
      <c r="D15" s="460">
        <v>734</v>
      </c>
      <c r="E15" s="461">
        <v>754</v>
      </c>
      <c r="F15" s="462"/>
      <c r="G15" s="428">
        <v>719</v>
      </c>
    </row>
    <row r="16" spans="2:7" ht="15" thickBot="1">
      <c r="B16" s="384" t="s">
        <v>320</v>
      </c>
      <c r="C16" s="463">
        <v>1035</v>
      </c>
      <c r="D16" s="464">
        <v>1032</v>
      </c>
      <c r="E16" s="465">
        <v>1058</v>
      </c>
      <c r="F16" s="466"/>
      <c r="G16" s="435">
        <v>1044</v>
      </c>
    </row>
    <row r="18" spans="2:7" ht="15" thickBot="1"/>
    <row r="19" spans="2:7" ht="45" thickBot="1">
      <c r="B19" s="495" t="s">
        <v>337</v>
      </c>
      <c r="C19" s="496">
        <f>G15-C15</f>
        <v>9</v>
      </c>
      <c r="D19" s="497">
        <f>G15-D15</f>
        <v>-15</v>
      </c>
      <c r="E19" s="498">
        <f>G15-E15</f>
        <v>-35</v>
      </c>
      <c r="F19" s="497"/>
      <c r="G19" s="499"/>
    </row>
    <row r="20" spans="2:7" ht="45" thickBot="1">
      <c r="B20" s="500" t="s">
        <v>338</v>
      </c>
      <c r="C20" s="491">
        <f>+G16-C16</f>
        <v>9</v>
      </c>
      <c r="D20" s="492">
        <f>G16-D16</f>
        <v>12</v>
      </c>
      <c r="E20" s="493">
        <f>G16-E16</f>
        <v>-14</v>
      </c>
      <c r="F20" s="494"/>
      <c r="G20" s="473"/>
    </row>
  </sheetData>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V31"/>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30</v>
      </c>
    </row>
    <row r="7" spans="2:22" ht="15" thickBot="1"/>
    <row r="8" spans="2:22" s="109" customFormat="1" ht="16.5" thickBot="1">
      <c r="C8" s="110"/>
      <c r="D8" s="111" t="s">
        <v>160</v>
      </c>
      <c r="E8" s="112"/>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71" t="s">
        <v>168</v>
      </c>
      <c r="E9" s="172" t="s">
        <v>169</v>
      </c>
      <c r="F9" s="158" t="s">
        <v>167</v>
      </c>
      <c r="G9" s="204" t="s">
        <v>168</v>
      </c>
      <c r="H9" s="205" t="s">
        <v>169</v>
      </c>
      <c r="I9" s="206" t="s">
        <v>167</v>
      </c>
      <c r="J9" s="159" t="s">
        <v>168</v>
      </c>
      <c r="K9" s="158" t="s">
        <v>169</v>
      </c>
      <c r="L9" s="120" t="s">
        <v>167</v>
      </c>
      <c r="M9" s="121" t="s">
        <v>168</v>
      </c>
      <c r="N9" s="121" t="s">
        <v>169</v>
      </c>
      <c r="O9" s="120" t="s">
        <v>167</v>
      </c>
      <c r="P9" s="119" t="s">
        <v>168</v>
      </c>
      <c r="Q9" s="118" t="s">
        <v>169</v>
      </c>
      <c r="R9" s="120" t="s">
        <v>167</v>
      </c>
      <c r="S9" s="121" t="s">
        <v>168</v>
      </c>
      <c r="T9" s="121" t="s">
        <v>169</v>
      </c>
      <c r="U9" s="122"/>
      <c r="V9" s="123"/>
    </row>
    <row r="10" spans="2:22" ht="15">
      <c r="B10" s="124" t="s">
        <v>170</v>
      </c>
      <c r="C10" s="207">
        <f>Dades!E4</f>
        <v>13.67</v>
      </c>
      <c r="D10" s="126">
        <f>+C10-U10</f>
        <v>0.33220000000000027</v>
      </c>
      <c r="E10" s="208">
        <f>+(D10/U10)*100</f>
        <v>2.4906656270149519</v>
      </c>
      <c r="F10" s="207">
        <v>13.22</v>
      </c>
      <c r="G10" s="126">
        <f>+F10-U10</f>
        <v>-0.11779999999999902</v>
      </c>
      <c r="H10" s="209">
        <f>+(G10/U10)*100</f>
        <v>-0.88320412661757575</v>
      </c>
      <c r="I10" s="210">
        <v>13.94</v>
      </c>
      <c r="J10" s="126">
        <f>+I10-U10</f>
        <v>0.60219999999999985</v>
      </c>
      <c r="K10" s="209">
        <f>+(J10/U10)*100</f>
        <v>4.5149874791944686</v>
      </c>
      <c r="L10" s="135"/>
      <c r="M10" s="134"/>
      <c r="N10" s="134"/>
      <c r="O10" s="133"/>
      <c r="P10" s="131"/>
      <c r="Q10" s="135"/>
      <c r="R10" s="133"/>
      <c r="S10" s="134"/>
      <c r="T10" s="134"/>
      <c r="U10" s="136">
        <f>AVERAGE(C10,F10,I10)*0.98</f>
        <v>13.3378</v>
      </c>
      <c r="V10" s="137"/>
    </row>
    <row r="11" spans="2:22" ht="15">
      <c r="B11" s="124" t="s">
        <v>171</v>
      </c>
      <c r="C11" s="133">
        <f>Dades!E7</f>
        <v>200</v>
      </c>
      <c r="D11" s="131"/>
      <c r="E11" s="135"/>
      <c r="F11" s="133">
        <v>158</v>
      </c>
      <c r="G11" s="142">
        <f>$C11-F11</f>
        <v>42</v>
      </c>
      <c r="H11" s="167"/>
      <c r="I11" s="130">
        <v>229</v>
      </c>
      <c r="J11" s="142">
        <f>$C11-I11</f>
        <v>-29</v>
      </c>
      <c r="K11" s="167"/>
      <c r="L11" s="135"/>
      <c r="M11" s="134"/>
      <c r="N11" s="134"/>
      <c r="O11" s="133"/>
      <c r="P11" s="131"/>
      <c r="Q11" s="135"/>
      <c r="R11" s="133"/>
      <c r="S11" s="134"/>
      <c r="T11" s="134"/>
      <c r="U11" s="133"/>
      <c r="V11" s="137"/>
    </row>
    <row r="12" spans="2:22" ht="15">
      <c r="B12" s="124" t="s">
        <v>172</v>
      </c>
      <c r="C12" s="211">
        <f>Dades!E8</f>
        <v>157</v>
      </c>
      <c r="D12" s="131"/>
      <c r="E12" s="135"/>
      <c r="F12" s="211">
        <v>160</v>
      </c>
      <c r="G12" s="142">
        <f>$C12-F12</f>
        <v>-3</v>
      </c>
      <c r="H12" s="167"/>
      <c r="I12" s="212">
        <v>229</v>
      </c>
      <c r="J12" s="142">
        <f>$C12-I12</f>
        <v>-72</v>
      </c>
      <c r="K12" s="167"/>
      <c r="L12" s="135"/>
      <c r="M12" s="134"/>
      <c r="N12" s="134"/>
      <c r="O12" s="133"/>
      <c r="P12" s="131"/>
      <c r="Q12" s="135"/>
      <c r="R12" s="133"/>
      <c r="S12" s="134"/>
      <c r="T12" s="134"/>
      <c r="U12" s="133"/>
      <c r="V12" s="137"/>
    </row>
    <row r="13" spans="2:22" ht="15">
      <c r="B13" s="124" t="s">
        <v>173</v>
      </c>
      <c r="C13" s="133">
        <f>Dades!E9</f>
        <v>315</v>
      </c>
      <c r="D13" s="131"/>
      <c r="E13" s="135"/>
      <c r="F13" s="133">
        <v>266</v>
      </c>
      <c r="G13" s="142">
        <f>$C13-F13</f>
        <v>49</v>
      </c>
      <c r="H13" s="167"/>
      <c r="I13" s="135">
        <v>276</v>
      </c>
      <c r="J13" s="142">
        <f>$C13-I13</f>
        <v>39</v>
      </c>
      <c r="K13" s="167"/>
      <c r="L13" s="135"/>
      <c r="M13" s="134"/>
      <c r="N13" s="134"/>
      <c r="O13" s="133"/>
      <c r="P13" s="131"/>
      <c r="Q13" s="135"/>
      <c r="R13" s="133"/>
      <c r="S13" s="134"/>
      <c r="T13" s="134"/>
      <c r="U13" s="133"/>
      <c r="V13" s="137"/>
    </row>
    <row r="14" spans="2:22" ht="15.75" thickBot="1">
      <c r="B14" s="146" t="s">
        <v>174</v>
      </c>
      <c r="C14" s="213">
        <f>Dades!E10</f>
        <v>196</v>
      </c>
      <c r="D14" s="151"/>
      <c r="E14" s="153"/>
      <c r="F14" s="213">
        <v>146</v>
      </c>
      <c r="G14" s="148">
        <f>$C14-F14</f>
        <v>50</v>
      </c>
      <c r="H14" s="170"/>
      <c r="I14" s="214">
        <v>132</v>
      </c>
      <c r="J14" s="148">
        <f>$C14-I14</f>
        <v>64</v>
      </c>
      <c r="K14" s="170"/>
      <c r="L14" s="153"/>
      <c r="M14" s="149"/>
      <c r="N14" s="149"/>
      <c r="O14" s="154"/>
      <c r="P14" s="151"/>
      <c r="Q14" s="153"/>
      <c r="R14" s="154"/>
      <c r="S14" s="149"/>
      <c r="T14" s="149"/>
      <c r="U14" s="154"/>
      <c r="V14" s="152"/>
    </row>
    <row r="18" spans="2:21" ht="15">
      <c r="B18" s="2" t="s">
        <v>175</v>
      </c>
      <c r="C18" s="39"/>
      <c r="D18" s="25"/>
      <c r="E18" s="25"/>
      <c r="F18" s="25"/>
      <c r="G18" s="25"/>
      <c r="H18" s="25"/>
      <c r="I18" s="25"/>
    </row>
    <row r="19" spans="2:21" ht="15">
      <c r="C19" s="14"/>
      <c r="D19" s="25"/>
      <c r="E19" s="25"/>
      <c r="F19" s="14"/>
      <c r="G19" s="25"/>
      <c r="H19" s="25"/>
      <c r="I19" s="14"/>
      <c r="O19" s="3"/>
      <c r="U19" s="155"/>
    </row>
    <row r="20" spans="2:21" ht="51.75">
      <c r="B20" s="156" t="s">
        <v>177</v>
      </c>
      <c r="C20" s="25"/>
      <c r="D20" s="25"/>
      <c r="E20" s="25"/>
      <c r="F20" s="25"/>
      <c r="G20" s="25"/>
      <c r="H20" s="25"/>
      <c r="I20" s="25"/>
      <c r="O20" s="2"/>
    </row>
    <row r="21" spans="2:21" ht="15">
      <c r="C21" s="25"/>
      <c r="D21" s="25"/>
      <c r="E21" s="25"/>
      <c r="F21" s="25"/>
      <c r="G21" s="25"/>
      <c r="H21" s="25"/>
      <c r="I21" s="25"/>
      <c r="O21" s="2"/>
    </row>
    <row r="22" spans="2:21" ht="39">
      <c r="B22" s="156" t="s">
        <v>180</v>
      </c>
      <c r="C22" s="25"/>
      <c r="D22" s="25"/>
      <c r="E22" s="25"/>
      <c r="F22" s="25"/>
      <c r="G22" s="25"/>
      <c r="H22" s="25"/>
      <c r="I22" s="25"/>
      <c r="O22" s="2"/>
    </row>
    <row r="23" spans="2:21" ht="15">
      <c r="C23" s="25"/>
      <c r="D23" s="25"/>
      <c r="E23" s="25"/>
      <c r="F23" s="25"/>
      <c r="G23" s="25"/>
      <c r="H23" s="25"/>
      <c r="I23" s="25"/>
      <c r="O23" s="2"/>
    </row>
    <row r="24" spans="2:21" ht="15">
      <c r="C24" s="25"/>
      <c r="D24" s="25"/>
      <c r="E24" s="25"/>
      <c r="F24" s="25"/>
      <c r="G24" s="25"/>
      <c r="H24" s="25"/>
      <c r="I24" s="25"/>
      <c r="O24" s="2"/>
    </row>
    <row r="25" spans="2:21" ht="15">
      <c r="C25" s="25"/>
      <c r="D25" s="25"/>
      <c r="E25" s="25"/>
      <c r="F25" s="25"/>
      <c r="G25" s="25"/>
      <c r="H25" s="25"/>
      <c r="I25" s="25"/>
      <c r="O25" s="2"/>
    </row>
    <row r="26" spans="2:21" ht="15">
      <c r="C26" s="25"/>
      <c r="D26" s="25"/>
      <c r="E26" s="25"/>
      <c r="F26" s="25"/>
      <c r="G26" s="25"/>
      <c r="H26" s="25"/>
      <c r="I26" s="25"/>
      <c r="O26" s="2"/>
    </row>
    <row r="27" spans="2:21" ht="15">
      <c r="C27" s="25"/>
      <c r="D27" s="25"/>
      <c r="E27" s="25"/>
      <c r="F27" s="25"/>
      <c r="G27" s="25"/>
      <c r="H27" s="25"/>
      <c r="I27" s="25"/>
      <c r="O27" s="2"/>
    </row>
    <row r="28" spans="2:21" ht="15">
      <c r="C28" s="25"/>
      <c r="D28" s="25"/>
      <c r="E28" s="25"/>
      <c r="F28" s="25"/>
      <c r="G28" s="25"/>
      <c r="H28" s="25"/>
      <c r="I28" s="25"/>
      <c r="O28" s="2"/>
    </row>
    <row r="29" spans="2:21" ht="15">
      <c r="C29" s="25"/>
      <c r="D29" s="25"/>
      <c r="E29" s="25"/>
      <c r="F29" s="25"/>
      <c r="G29" s="25"/>
      <c r="H29" s="25"/>
      <c r="I29" s="25"/>
      <c r="O29" s="2"/>
    </row>
    <row r="30" spans="2:21" ht="15">
      <c r="C30" s="38"/>
      <c r="D30" s="25"/>
      <c r="E30" s="25"/>
      <c r="F30" s="38"/>
      <c r="G30" s="25"/>
      <c r="H30" s="25"/>
      <c r="I30" s="38"/>
      <c r="O30" s="27"/>
    </row>
    <row r="31" spans="2:21">
      <c r="C31" s="25"/>
      <c r="D31" s="25"/>
      <c r="E31" s="25"/>
      <c r="F31" s="25"/>
      <c r="G31" s="25"/>
      <c r="H31" s="25"/>
      <c r="I31" s="25"/>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V30"/>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32</v>
      </c>
    </row>
    <row r="7" spans="2:22" ht="15" thickBot="1"/>
    <row r="8" spans="2:22" s="109" customFormat="1" ht="16.5" thickBot="1">
      <c r="C8" s="110"/>
      <c r="D8" s="111" t="s">
        <v>160</v>
      </c>
      <c r="E8" s="112"/>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215" t="s">
        <v>167</v>
      </c>
      <c r="D9" s="216" t="s">
        <v>168</v>
      </c>
      <c r="E9" s="217" t="s">
        <v>169</v>
      </c>
      <c r="F9" s="118" t="s">
        <v>167</v>
      </c>
      <c r="G9" s="119" t="s">
        <v>168</v>
      </c>
      <c r="H9" s="218" t="s">
        <v>169</v>
      </c>
      <c r="I9" s="120" t="s">
        <v>167</v>
      </c>
      <c r="J9" s="119" t="s">
        <v>168</v>
      </c>
      <c r="K9" s="118" t="s">
        <v>169</v>
      </c>
      <c r="L9" s="120" t="s">
        <v>167</v>
      </c>
      <c r="M9" s="121" t="s">
        <v>168</v>
      </c>
      <c r="N9" s="121" t="s">
        <v>169</v>
      </c>
      <c r="O9" s="120" t="s">
        <v>167</v>
      </c>
      <c r="P9" s="119" t="s">
        <v>168</v>
      </c>
      <c r="Q9" s="118" t="s">
        <v>169</v>
      </c>
      <c r="R9" s="120" t="s">
        <v>167</v>
      </c>
      <c r="S9" s="121" t="s">
        <v>168</v>
      </c>
      <c r="T9" s="121" t="s">
        <v>169</v>
      </c>
      <c r="U9" s="122"/>
      <c r="V9" s="123"/>
    </row>
    <row r="10" spans="2:22" ht="15">
      <c r="B10" s="219" t="s">
        <v>170</v>
      </c>
      <c r="C10" s="130">
        <v>19.88</v>
      </c>
      <c r="D10" s="126">
        <f>+C10-U10</f>
        <v>0.41720000000000113</v>
      </c>
      <c r="E10" s="220">
        <f>+(D10/U10)*100</f>
        <v>2.143576463818162</v>
      </c>
      <c r="F10" s="133"/>
      <c r="G10" s="131"/>
      <c r="H10" s="135"/>
      <c r="I10" s="133">
        <v>19.84</v>
      </c>
      <c r="J10" s="126">
        <f>+I10-U10</f>
        <v>0.37720000000000198</v>
      </c>
      <c r="K10" s="220">
        <f>+(J10/U10)*100</f>
        <v>1.9380561892430794</v>
      </c>
      <c r="L10" s="133"/>
      <c r="M10" s="134"/>
      <c r="N10" s="134"/>
      <c r="O10" s="133"/>
      <c r="P10" s="131"/>
      <c r="Q10" s="135"/>
      <c r="R10" s="133"/>
      <c r="S10" s="134"/>
      <c r="T10" s="134"/>
      <c r="U10" s="136">
        <f>AVERAGE(C10,I10)*0.98</f>
        <v>19.462799999999998</v>
      </c>
      <c r="V10" s="137"/>
    </row>
    <row r="11" spans="2:22" ht="15">
      <c r="B11" s="219" t="s">
        <v>171</v>
      </c>
      <c r="C11" s="135">
        <v>217</v>
      </c>
      <c r="D11" s="221"/>
      <c r="E11" s="222"/>
      <c r="F11" s="133"/>
      <c r="G11" s="131"/>
      <c r="H11" s="135"/>
      <c r="I11" s="133">
        <v>250</v>
      </c>
      <c r="J11" s="142">
        <f>$C11-I11</f>
        <v>-33</v>
      </c>
      <c r="K11" s="135"/>
      <c r="L11" s="133"/>
      <c r="M11" s="134"/>
      <c r="N11" s="134"/>
      <c r="O11" s="133"/>
      <c r="P11" s="131"/>
      <c r="Q11" s="135"/>
      <c r="R11" s="133"/>
      <c r="S11" s="134"/>
      <c r="T11" s="134"/>
      <c r="U11" s="133"/>
      <c r="V11" s="137"/>
    </row>
    <row r="12" spans="2:22" ht="15">
      <c r="B12" s="219" t="s">
        <v>172</v>
      </c>
      <c r="C12" s="135">
        <v>220</v>
      </c>
      <c r="D12" s="221"/>
      <c r="E12" s="222"/>
      <c r="F12" s="133"/>
      <c r="G12" s="131"/>
      <c r="H12" s="135"/>
      <c r="I12" s="133">
        <v>250</v>
      </c>
      <c r="J12" s="142">
        <f>$C12-I12</f>
        <v>-30</v>
      </c>
      <c r="K12" s="135"/>
      <c r="L12" s="133"/>
      <c r="M12" s="134"/>
      <c r="N12" s="134"/>
      <c r="O12" s="133"/>
      <c r="P12" s="131"/>
      <c r="Q12" s="135"/>
      <c r="R12" s="133"/>
      <c r="S12" s="134"/>
      <c r="T12" s="134"/>
      <c r="U12" s="133"/>
      <c r="V12" s="137"/>
    </row>
    <row r="13" spans="2:22" ht="15">
      <c r="B13" s="219" t="s">
        <v>173</v>
      </c>
      <c r="C13" s="135">
        <v>348</v>
      </c>
      <c r="D13" s="221"/>
      <c r="E13" s="222"/>
      <c r="F13" s="133"/>
      <c r="G13" s="131"/>
      <c r="H13" s="135"/>
      <c r="I13" s="133">
        <v>316</v>
      </c>
      <c r="J13" s="142">
        <f>$C13-I13</f>
        <v>32</v>
      </c>
      <c r="K13" s="135"/>
      <c r="L13" s="133"/>
      <c r="M13" s="134"/>
      <c r="N13" s="134"/>
      <c r="O13" s="133"/>
      <c r="P13" s="131"/>
      <c r="Q13" s="135"/>
      <c r="R13" s="133"/>
      <c r="S13" s="134"/>
      <c r="T13" s="134"/>
      <c r="U13" s="133"/>
      <c r="V13" s="137"/>
    </row>
    <row r="14" spans="2:22" ht="15.75" thickBot="1">
      <c r="B14" s="223" t="s">
        <v>174</v>
      </c>
      <c r="C14" s="153">
        <v>186</v>
      </c>
      <c r="D14" s="224"/>
      <c r="E14" s="225"/>
      <c r="F14" s="154"/>
      <c r="G14" s="151"/>
      <c r="H14" s="153"/>
      <c r="I14" s="154">
        <v>138</v>
      </c>
      <c r="J14" s="148">
        <f>$C14-I14</f>
        <v>48</v>
      </c>
      <c r="K14" s="153"/>
      <c r="L14" s="154"/>
      <c r="M14" s="149"/>
      <c r="N14" s="149"/>
      <c r="O14" s="154"/>
      <c r="P14" s="151"/>
      <c r="Q14" s="153"/>
      <c r="R14" s="154"/>
      <c r="S14" s="149"/>
      <c r="T14" s="149"/>
      <c r="U14" s="154"/>
      <c r="V14" s="152"/>
    </row>
    <row r="18" spans="2:21" ht="15">
      <c r="B18" s="2" t="s">
        <v>175</v>
      </c>
      <c r="C18" s="2"/>
    </row>
    <row r="19" spans="2:21" ht="15">
      <c r="D19" s="14"/>
      <c r="I19" s="14"/>
      <c r="U19" s="155"/>
    </row>
    <row r="20" spans="2:21" ht="51">
      <c r="B20" s="156" t="s">
        <v>177</v>
      </c>
      <c r="D20" s="25"/>
      <c r="I20" s="25"/>
    </row>
    <row r="21" spans="2:21">
      <c r="D21" s="25"/>
      <c r="I21" s="25"/>
    </row>
    <row r="22" spans="2:21" ht="38.25">
      <c r="B22" s="156" t="s">
        <v>180</v>
      </c>
      <c r="D22" s="25"/>
      <c r="I22" s="25"/>
    </row>
    <row r="23" spans="2:21">
      <c r="D23" s="25"/>
      <c r="I23" s="25"/>
    </row>
    <row r="24" spans="2:21">
      <c r="D24" s="25"/>
      <c r="I24" s="25"/>
    </row>
    <row r="25" spans="2:21">
      <c r="D25" s="25"/>
      <c r="I25" s="25"/>
    </row>
    <row r="26" spans="2:21">
      <c r="D26" s="25"/>
      <c r="I26" s="25"/>
    </row>
    <row r="27" spans="2:21">
      <c r="D27" s="25"/>
      <c r="I27" s="25"/>
    </row>
    <row r="28" spans="2:21">
      <c r="D28" s="25"/>
      <c r="I28" s="25"/>
    </row>
    <row r="29" spans="2:21">
      <c r="D29" s="25"/>
      <c r="I29" s="25"/>
    </row>
    <row r="30" spans="2:21">
      <c r="D30" s="38"/>
      <c r="I30"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V26"/>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31</v>
      </c>
    </row>
    <row r="4" spans="2:22" ht="15" thickBot="1"/>
    <row r="5" spans="2:22" s="109" customFormat="1" ht="16.5" thickBot="1">
      <c r="C5" s="110"/>
      <c r="D5" s="111" t="s">
        <v>160</v>
      </c>
      <c r="E5" s="112"/>
      <c r="F5" s="467" t="s">
        <v>161</v>
      </c>
      <c r="G5" s="467"/>
      <c r="H5" s="467"/>
      <c r="I5" s="467" t="s">
        <v>162</v>
      </c>
      <c r="J5" s="467"/>
      <c r="K5" s="467"/>
      <c r="L5" s="467" t="s">
        <v>163</v>
      </c>
      <c r="M5" s="467"/>
      <c r="N5" s="467"/>
      <c r="O5" s="467" t="s">
        <v>5</v>
      </c>
      <c r="P5" s="467"/>
      <c r="Q5" s="467"/>
      <c r="R5" s="467" t="s">
        <v>164</v>
      </c>
      <c r="S5" s="467"/>
      <c r="T5" s="467"/>
      <c r="U5" s="467" t="s">
        <v>165</v>
      </c>
      <c r="V5" s="467"/>
    </row>
    <row r="6" spans="2:22" s="3" customFormat="1" ht="45.75" thickBot="1">
      <c r="B6" s="113" t="s">
        <v>166</v>
      </c>
      <c r="C6" s="226" t="s">
        <v>167</v>
      </c>
      <c r="D6" s="216" t="s">
        <v>168</v>
      </c>
      <c r="E6" s="217" t="s">
        <v>169</v>
      </c>
      <c r="F6" s="118" t="s">
        <v>167</v>
      </c>
      <c r="G6" s="119" t="s">
        <v>168</v>
      </c>
      <c r="H6" s="218" t="s">
        <v>169</v>
      </c>
      <c r="I6" s="120" t="s">
        <v>167</v>
      </c>
      <c r="J6" s="119" t="s">
        <v>168</v>
      </c>
      <c r="K6" s="118" t="s">
        <v>169</v>
      </c>
      <c r="L6" s="120" t="s">
        <v>167</v>
      </c>
      <c r="M6" s="121" t="s">
        <v>168</v>
      </c>
      <c r="N6" s="121" t="s">
        <v>169</v>
      </c>
      <c r="O6" s="120" t="s">
        <v>167</v>
      </c>
      <c r="P6" s="119" t="s">
        <v>168</v>
      </c>
      <c r="Q6" s="118" t="s">
        <v>169</v>
      </c>
      <c r="R6" s="120" t="s">
        <v>167</v>
      </c>
      <c r="S6" s="121" t="s">
        <v>168</v>
      </c>
      <c r="T6" s="121" t="s">
        <v>169</v>
      </c>
      <c r="U6" s="122"/>
      <c r="V6" s="123"/>
    </row>
    <row r="7" spans="2:22" ht="15">
      <c r="B7" s="219" t="s">
        <v>170</v>
      </c>
      <c r="C7" s="130">
        <v>12.04</v>
      </c>
      <c r="D7" s="126">
        <f>+C7-U7</f>
        <v>0.44986666666666686</v>
      </c>
      <c r="E7" s="220">
        <f>+(D7/U7)*100</f>
        <v>3.8814623933000503</v>
      </c>
      <c r="F7" s="133">
        <v>11.37</v>
      </c>
      <c r="G7" s="126">
        <f>+F7-U7</f>
        <v>-0.22013333333333307</v>
      </c>
      <c r="H7" s="220">
        <f>+(G7/U7)*100</f>
        <v>-1.8993166601477096</v>
      </c>
      <c r="I7" s="133">
        <v>12.07</v>
      </c>
      <c r="J7" s="126">
        <f>+I7-U7</f>
        <v>0.479866666666668</v>
      </c>
      <c r="K7" s="220">
        <f>+(J7/U7)*100</f>
        <v>4.1403032464395118</v>
      </c>
      <c r="L7" s="133">
        <v>11.8</v>
      </c>
      <c r="M7" s="126">
        <f>+L7-U7</f>
        <v>0.20986666666666842</v>
      </c>
      <c r="N7" s="220">
        <f>+(M7/U7)*100</f>
        <v>1.8107355681844479</v>
      </c>
      <c r="O7" s="133"/>
      <c r="P7" s="131"/>
      <c r="Q7" s="135"/>
      <c r="R7" s="133"/>
      <c r="S7" s="134"/>
      <c r="T7" s="134"/>
      <c r="U7" s="136">
        <f>AVERAGE(C7,F7,I7)*0.98</f>
        <v>11.590133333333332</v>
      </c>
      <c r="V7" s="137"/>
    </row>
    <row r="8" spans="2:22" ht="15">
      <c r="B8" s="219" t="s">
        <v>171</v>
      </c>
      <c r="C8" s="135">
        <v>140</v>
      </c>
      <c r="D8" s="221"/>
      <c r="E8" s="222"/>
      <c r="F8" s="133">
        <v>137</v>
      </c>
      <c r="G8" s="142">
        <f>$C8-F8</f>
        <v>3</v>
      </c>
      <c r="H8" s="135"/>
      <c r="I8" s="133">
        <v>173</v>
      </c>
      <c r="J8" s="142">
        <f>$C8-I8</f>
        <v>-33</v>
      </c>
      <c r="K8" s="135"/>
      <c r="L8" s="133">
        <v>135</v>
      </c>
      <c r="M8" s="134"/>
      <c r="N8" s="134"/>
      <c r="O8" s="133"/>
      <c r="P8" s="131"/>
      <c r="Q8" s="135"/>
      <c r="R8" s="133"/>
      <c r="S8" s="134"/>
      <c r="T8" s="134"/>
      <c r="U8" s="133"/>
      <c r="V8" s="137"/>
    </row>
    <row r="9" spans="2:22" ht="15">
      <c r="B9" s="219" t="s">
        <v>172</v>
      </c>
      <c r="C9" s="135">
        <v>154</v>
      </c>
      <c r="D9" s="221"/>
      <c r="E9" s="222"/>
      <c r="F9" s="133">
        <v>157</v>
      </c>
      <c r="G9" s="142">
        <f>$C9-F9</f>
        <v>-3</v>
      </c>
      <c r="H9" s="135"/>
      <c r="I9" s="133">
        <v>173</v>
      </c>
      <c r="J9" s="142">
        <f>$C9-I9</f>
        <v>-19</v>
      </c>
      <c r="K9" s="135"/>
      <c r="L9" s="133"/>
      <c r="M9" s="134"/>
      <c r="N9" s="134"/>
      <c r="O9" s="133"/>
      <c r="P9" s="131"/>
      <c r="Q9" s="135"/>
      <c r="R9" s="133"/>
      <c r="S9" s="134"/>
      <c r="T9" s="134"/>
      <c r="U9" s="133"/>
      <c r="V9" s="137"/>
    </row>
    <row r="10" spans="2:22" ht="15">
      <c r="B10" s="219" t="s">
        <v>173</v>
      </c>
      <c r="C10" s="135">
        <v>327</v>
      </c>
      <c r="D10" s="221"/>
      <c r="E10" s="222"/>
      <c r="F10" s="133">
        <v>277</v>
      </c>
      <c r="G10" s="142">
        <f>$C10-F10</f>
        <v>50</v>
      </c>
      <c r="H10" s="135"/>
      <c r="I10" s="133">
        <v>218</v>
      </c>
      <c r="J10" s="142">
        <f>$C10-I10</f>
        <v>109</v>
      </c>
      <c r="K10" s="135"/>
      <c r="L10" s="133"/>
      <c r="M10" s="134"/>
      <c r="N10" s="134"/>
      <c r="O10" s="133"/>
      <c r="P10" s="131"/>
      <c r="Q10" s="135"/>
      <c r="R10" s="133"/>
      <c r="S10" s="134"/>
      <c r="T10" s="134"/>
      <c r="U10" s="133"/>
      <c r="V10" s="137"/>
    </row>
    <row r="11" spans="2:22" ht="15.75" thickBot="1">
      <c r="B11" s="223" t="s">
        <v>174</v>
      </c>
      <c r="C11" s="153">
        <v>211</v>
      </c>
      <c r="D11" s="224"/>
      <c r="E11" s="225"/>
      <c r="F11" s="154">
        <v>162</v>
      </c>
      <c r="G11" s="148">
        <f>$C11-F11</f>
        <v>49</v>
      </c>
      <c r="H11" s="153"/>
      <c r="I11" s="154">
        <v>84</v>
      </c>
      <c r="J11" s="148">
        <f>$C11-I11</f>
        <v>127</v>
      </c>
      <c r="K11" s="153"/>
      <c r="L11" s="154"/>
      <c r="M11" s="149"/>
      <c r="N11" s="149"/>
      <c r="O11" s="154"/>
      <c r="P11" s="151"/>
      <c r="Q11" s="153"/>
      <c r="R11" s="154"/>
      <c r="S11" s="149"/>
      <c r="T11" s="149"/>
      <c r="U11" s="154"/>
      <c r="V11" s="152"/>
    </row>
    <row r="15" spans="2:22" ht="15">
      <c r="B15" s="2" t="s">
        <v>175</v>
      </c>
      <c r="C15" s="74"/>
      <c r="D15" s="74" t="s">
        <v>181</v>
      </c>
      <c r="E15" s="74" t="s">
        <v>182</v>
      </c>
      <c r="F15" s="74" t="s">
        <v>183</v>
      </c>
      <c r="G15" s="203" t="s">
        <v>190</v>
      </c>
      <c r="H15" s="203"/>
      <c r="I15" s="74"/>
      <c r="J15" s="74" t="s">
        <v>181</v>
      </c>
      <c r="K15" s="74" t="s">
        <v>182</v>
      </c>
      <c r="L15" s="74" t="s">
        <v>183</v>
      </c>
      <c r="M15" s="227" t="s">
        <v>190</v>
      </c>
      <c r="N15" s="74"/>
      <c r="O15" s="203" t="s">
        <v>181</v>
      </c>
      <c r="P15" s="203" t="s">
        <v>182</v>
      </c>
      <c r="Q15" s="203" t="s">
        <v>183</v>
      </c>
      <c r="R15" s="74" t="s">
        <v>190</v>
      </c>
      <c r="S15" s="74" t="s">
        <v>188</v>
      </c>
    </row>
    <row r="16" spans="2:22">
      <c r="C16" s="74" t="s">
        <v>184</v>
      </c>
      <c r="D16" s="74">
        <v>140</v>
      </c>
      <c r="E16" s="74">
        <v>137</v>
      </c>
      <c r="F16" s="74">
        <v>173</v>
      </c>
      <c r="G16" s="25">
        <v>135</v>
      </c>
      <c r="H16" s="25"/>
      <c r="I16" s="74" t="s">
        <v>186</v>
      </c>
      <c r="J16" s="74">
        <v>327</v>
      </c>
      <c r="K16" s="74">
        <v>277</v>
      </c>
      <c r="L16" s="74">
        <v>218</v>
      </c>
      <c r="M16" s="25"/>
      <c r="O16" s="203">
        <v>12.04</v>
      </c>
      <c r="P16" s="203">
        <v>11.37</v>
      </c>
      <c r="Q16" s="203">
        <v>12.07</v>
      </c>
      <c r="R16" s="74">
        <v>11.8</v>
      </c>
      <c r="S16">
        <v>11.59</v>
      </c>
      <c r="U16" s="155"/>
    </row>
    <row r="17" spans="2:13" ht="51">
      <c r="B17" s="156" t="s">
        <v>177</v>
      </c>
      <c r="C17" s="74"/>
      <c r="D17" s="74"/>
      <c r="E17" s="74"/>
      <c r="F17" s="74"/>
      <c r="G17" s="25"/>
      <c r="H17" s="25"/>
      <c r="I17" s="74" t="s">
        <v>187</v>
      </c>
      <c r="J17" s="74">
        <v>211</v>
      </c>
      <c r="K17" s="74">
        <v>162</v>
      </c>
      <c r="L17" s="74">
        <v>84</v>
      </c>
      <c r="M17" s="25"/>
    </row>
    <row r="18" spans="2:13">
      <c r="C18" s="25"/>
      <c r="D18" s="25"/>
      <c r="E18" s="25"/>
      <c r="F18" s="25"/>
      <c r="G18" s="25"/>
      <c r="H18" s="25"/>
      <c r="I18" s="25"/>
      <c r="J18" s="25"/>
      <c r="K18" s="25"/>
      <c r="L18" s="25"/>
      <c r="M18" s="25"/>
    </row>
    <row r="19" spans="2:13" ht="38.25">
      <c r="B19" s="156" t="s">
        <v>180</v>
      </c>
      <c r="C19" s="25"/>
      <c r="D19" s="25"/>
      <c r="E19" s="25"/>
      <c r="F19" s="25"/>
      <c r="G19" s="25"/>
      <c r="H19" s="25"/>
      <c r="I19" s="25"/>
      <c r="J19" s="25"/>
      <c r="K19" s="25"/>
      <c r="L19" s="25"/>
      <c r="M19" s="25"/>
    </row>
    <row r="20" spans="2:13">
      <c r="C20" s="25"/>
      <c r="D20" s="25"/>
      <c r="E20" s="25"/>
      <c r="F20" s="25"/>
      <c r="G20" s="25"/>
      <c r="H20" s="25"/>
      <c r="I20" s="25"/>
      <c r="J20" s="25"/>
      <c r="K20" s="25"/>
      <c r="L20" s="25"/>
      <c r="M20" s="25"/>
    </row>
    <row r="21" spans="2:13">
      <c r="C21" s="25"/>
      <c r="D21" s="25"/>
      <c r="E21" s="25"/>
      <c r="F21" s="25"/>
      <c r="G21" s="25"/>
      <c r="H21" s="25"/>
      <c r="I21" s="25"/>
      <c r="J21" s="25"/>
      <c r="K21" s="25"/>
      <c r="L21" s="25"/>
      <c r="M21" s="25"/>
    </row>
    <row r="22" spans="2:13">
      <c r="C22" s="25"/>
      <c r="D22" s="25"/>
      <c r="E22" s="25"/>
      <c r="F22" s="25"/>
      <c r="G22" s="25"/>
      <c r="H22" s="25"/>
      <c r="I22" s="25"/>
      <c r="J22" s="25"/>
      <c r="K22" s="25"/>
      <c r="L22" s="25"/>
      <c r="M22" s="25"/>
    </row>
    <row r="23" spans="2:13">
      <c r="C23" s="25"/>
      <c r="D23" s="25"/>
      <c r="E23" s="25"/>
      <c r="F23" s="25"/>
      <c r="G23" s="25"/>
      <c r="H23" s="25"/>
      <c r="I23" s="25"/>
      <c r="J23" s="25"/>
      <c r="K23" s="25"/>
      <c r="L23" s="25"/>
      <c r="M23" s="25"/>
    </row>
    <row r="24" spans="2:13">
      <c r="C24" s="25"/>
      <c r="D24" s="25"/>
      <c r="E24" s="25"/>
      <c r="F24" s="25"/>
      <c r="G24" s="25"/>
      <c r="H24" s="25"/>
      <c r="I24" s="25"/>
      <c r="J24" s="25"/>
      <c r="K24" s="25"/>
      <c r="L24" s="25"/>
      <c r="M24" s="25"/>
    </row>
    <row r="25" spans="2:13">
      <c r="C25" s="25"/>
      <c r="D25" s="25"/>
      <c r="E25" s="25"/>
      <c r="F25" s="25"/>
      <c r="G25" s="25"/>
      <c r="H25" s="25"/>
      <c r="I25" s="25"/>
      <c r="J25" s="25"/>
      <c r="K25" s="25"/>
      <c r="L25" s="25"/>
      <c r="M25" s="25"/>
    </row>
    <row r="26" spans="2:13">
      <c r="C26" s="38"/>
      <c r="D26" s="25"/>
      <c r="E26" s="25"/>
      <c r="F26" s="38"/>
      <c r="G26" s="25"/>
      <c r="H26" s="25"/>
      <c r="I26" s="38"/>
      <c r="J26" s="25"/>
      <c r="K26" s="25"/>
      <c r="L26" s="25"/>
      <c r="M26" s="38"/>
    </row>
  </sheetData>
  <mergeCells count="6">
    <mergeCell ref="U5:V5"/>
    <mergeCell ref="F5:H5"/>
    <mergeCell ref="I5:K5"/>
    <mergeCell ref="L5:N5"/>
    <mergeCell ref="O5:Q5"/>
    <mergeCell ref="R5:T5"/>
  </mergeCells>
  <pageMargins left="0" right="0" top="0.39370078740157505" bottom="0.39370078740157505" header="0" footer="0"/>
  <headerFooter>
    <oddHeader>&amp;C&amp;A</oddHeader>
    <oddFooter>&amp;CPágina &amp;P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V30"/>
  <sheetViews>
    <sheetView workbookViewId="0"/>
  </sheetViews>
  <sheetFormatPr defaultColWidth="11.25" defaultRowHeight="14.25"/>
  <cols>
    <col min="1" max="1" width="10.625" customWidth="1"/>
    <col min="2" max="2" width="16.625" customWidth="1"/>
    <col min="3" max="3" width="7.5" customWidth="1"/>
    <col min="4" max="4" width="8.75" customWidth="1"/>
    <col min="5" max="5" width="8.5" customWidth="1"/>
    <col min="6" max="6" width="7.5" customWidth="1"/>
    <col min="7" max="7" width="7.625" customWidth="1"/>
    <col min="8" max="16" width="7.5" customWidth="1"/>
    <col min="17" max="18" width="7.625" customWidth="1"/>
    <col min="19" max="19" width="7.75" customWidth="1"/>
    <col min="20" max="22" width="7.5" customWidth="1"/>
    <col min="23" max="1023" width="10.625" customWidth="1"/>
    <col min="1024" max="1024" width="9" customWidth="1"/>
    <col min="1025" max="1025" width="11.25" customWidth="1"/>
  </cols>
  <sheetData>
    <row r="3" spans="2:22" ht="15">
      <c r="B3" s="2" t="s">
        <v>159</v>
      </c>
      <c r="C3" s="2" t="s">
        <v>32</v>
      </c>
    </row>
    <row r="7" spans="2:22" ht="15" thickBot="1"/>
    <row r="8" spans="2:22" s="109" customFormat="1" ht="16.5" thickBot="1">
      <c r="C8" s="110"/>
      <c r="D8" s="228" t="s">
        <v>160</v>
      </c>
      <c r="E8" s="229"/>
      <c r="F8" s="467" t="s">
        <v>161</v>
      </c>
      <c r="G8" s="467"/>
      <c r="H8" s="467"/>
      <c r="I8" s="467" t="s">
        <v>162</v>
      </c>
      <c r="J8" s="467"/>
      <c r="K8" s="467"/>
      <c r="L8" s="467" t="s">
        <v>163</v>
      </c>
      <c r="M8" s="467"/>
      <c r="N8" s="467"/>
      <c r="O8" s="467" t="s">
        <v>5</v>
      </c>
      <c r="P8" s="467"/>
      <c r="Q8" s="467"/>
      <c r="R8" s="467" t="s">
        <v>164</v>
      </c>
      <c r="S8" s="467"/>
      <c r="T8" s="467"/>
      <c r="U8" s="467" t="s">
        <v>165</v>
      </c>
      <c r="V8" s="467"/>
    </row>
    <row r="9" spans="2:22" s="3" customFormat="1" ht="45.75" thickBot="1">
      <c r="B9" s="113" t="s">
        <v>166</v>
      </c>
      <c r="C9" s="114" t="s">
        <v>167</v>
      </c>
      <c r="D9" s="115" t="s">
        <v>168</v>
      </c>
      <c r="E9" s="117" t="s">
        <v>169</v>
      </c>
      <c r="F9" s="158" t="s">
        <v>167</v>
      </c>
      <c r="G9" s="159" t="s">
        <v>168</v>
      </c>
      <c r="H9" s="160" t="s">
        <v>169</v>
      </c>
      <c r="I9" s="206" t="s">
        <v>167</v>
      </c>
      <c r="J9" s="159" t="s">
        <v>168</v>
      </c>
      <c r="K9" s="158" t="s">
        <v>169</v>
      </c>
      <c r="L9" s="120" t="s">
        <v>167</v>
      </c>
      <c r="M9" s="121" t="s">
        <v>168</v>
      </c>
      <c r="N9" s="121" t="s">
        <v>169</v>
      </c>
      <c r="O9" s="120" t="s">
        <v>167</v>
      </c>
      <c r="P9" s="119" t="s">
        <v>168</v>
      </c>
      <c r="Q9" s="118" t="s">
        <v>169</v>
      </c>
      <c r="R9" s="120" t="s">
        <v>167</v>
      </c>
      <c r="S9" s="121" t="s">
        <v>168</v>
      </c>
      <c r="T9" s="121" t="s">
        <v>169</v>
      </c>
      <c r="U9" s="122"/>
      <c r="V9" s="123"/>
    </row>
    <row r="10" spans="2:22" ht="15">
      <c r="B10" s="124" t="s">
        <v>170</v>
      </c>
      <c r="C10" s="207">
        <v>22.68</v>
      </c>
      <c r="D10" s="126">
        <f>+C10-U10</f>
        <v>0.43726666666666603</v>
      </c>
      <c r="E10" s="209">
        <f>+(D10/U10)*100</f>
        <v>1.9658854876948548</v>
      </c>
      <c r="F10" s="207">
        <v>22.46</v>
      </c>
      <c r="G10" s="126">
        <f>+F10-U10</f>
        <v>0.21726666666666716</v>
      </c>
      <c r="H10" s="208">
        <f>+(G10/U10)*100</f>
        <v>0.97679841506289922</v>
      </c>
      <c r="I10" s="207">
        <v>22.95</v>
      </c>
      <c r="J10" s="126">
        <f>+I10-U10</f>
        <v>0.7072666666666656</v>
      </c>
      <c r="K10" s="209">
        <f>+(J10/U10)*100</f>
        <v>3.1797650768340771</v>
      </c>
      <c r="L10" s="135"/>
      <c r="M10" s="134"/>
      <c r="N10" s="134"/>
      <c r="O10" s="133"/>
      <c r="P10" s="131"/>
      <c r="Q10" s="135"/>
      <c r="R10" s="133"/>
      <c r="S10" s="134"/>
      <c r="T10" s="134"/>
      <c r="U10" s="136">
        <f>AVERAGE(C10,F10,I10)*0.98</f>
        <v>22.242733333333334</v>
      </c>
      <c r="V10" s="137"/>
    </row>
    <row r="11" spans="2:22" ht="15">
      <c r="B11" s="124" t="s">
        <v>171</v>
      </c>
      <c r="C11" s="211">
        <v>207</v>
      </c>
      <c r="D11" s="131"/>
      <c r="E11" s="135"/>
      <c r="F11" s="211">
        <v>219</v>
      </c>
      <c r="G11" s="142">
        <f>$C11-F11</f>
        <v>-12</v>
      </c>
      <c r="H11" s="135"/>
      <c r="I11" s="211">
        <v>358</v>
      </c>
      <c r="J11" s="142">
        <f>F11-I11</f>
        <v>-139</v>
      </c>
      <c r="K11" s="167"/>
      <c r="L11" s="135"/>
      <c r="M11" s="134"/>
      <c r="N11" s="134"/>
      <c r="O11" s="133"/>
      <c r="P11" s="131"/>
      <c r="Q11" s="135"/>
      <c r="R11" s="133"/>
      <c r="S11" s="134"/>
      <c r="T11" s="134"/>
      <c r="U11" s="133"/>
      <c r="V11" s="137"/>
    </row>
    <row r="12" spans="2:22" ht="15">
      <c r="B12" s="124" t="s">
        <v>172</v>
      </c>
      <c r="C12" s="211">
        <v>198</v>
      </c>
      <c r="D12" s="131"/>
      <c r="E12" s="135"/>
      <c r="F12" s="211">
        <v>209</v>
      </c>
      <c r="G12" s="142">
        <f>$C12-F12</f>
        <v>-11</v>
      </c>
      <c r="H12" s="135"/>
      <c r="I12" s="211">
        <v>358</v>
      </c>
      <c r="J12" s="142">
        <f>F12-I12</f>
        <v>-149</v>
      </c>
      <c r="K12" s="167"/>
      <c r="L12" s="135"/>
      <c r="M12" s="134"/>
      <c r="N12" s="134"/>
      <c r="O12" s="133"/>
      <c r="P12" s="131"/>
      <c r="Q12" s="135"/>
      <c r="R12" s="133"/>
      <c r="S12" s="134"/>
      <c r="T12" s="134"/>
      <c r="U12" s="133"/>
      <c r="V12" s="137"/>
    </row>
    <row r="13" spans="2:22" ht="15">
      <c r="B13" s="124" t="s">
        <v>173</v>
      </c>
      <c r="C13" s="211">
        <v>0</v>
      </c>
      <c r="D13" s="131"/>
      <c r="E13" s="135"/>
      <c r="F13" s="211">
        <v>225</v>
      </c>
      <c r="G13" s="142"/>
      <c r="H13" s="135"/>
      <c r="I13" s="211">
        <v>139</v>
      </c>
      <c r="J13" s="142">
        <f>F13-I13</f>
        <v>86</v>
      </c>
      <c r="K13" s="167"/>
      <c r="L13" s="135"/>
      <c r="M13" s="134"/>
      <c r="N13" s="134"/>
      <c r="O13" s="133"/>
      <c r="P13" s="131"/>
      <c r="Q13" s="135"/>
      <c r="R13" s="133"/>
      <c r="S13" s="134"/>
      <c r="T13" s="134"/>
      <c r="U13" s="133"/>
      <c r="V13" s="137"/>
    </row>
    <row r="14" spans="2:22" ht="15.75" thickBot="1">
      <c r="B14" s="146" t="s">
        <v>174</v>
      </c>
      <c r="C14" s="213"/>
      <c r="D14" s="151"/>
      <c r="E14" s="153"/>
      <c r="F14" s="213">
        <v>103</v>
      </c>
      <c r="G14" s="148"/>
      <c r="H14" s="153"/>
      <c r="I14" s="213">
        <v>3</v>
      </c>
      <c r="J14" s="148">
        <f>F14-I14</f>
        <v>100</v>
      </c>
      <c r="K14" s="170"/>
      <c r="L14" s="153"/>
      <c r="M14" s="149"/>
      <c r="N14" s="149"/>
      <c r="O14" s="154"/>
      <c r="P14" s="151"/>
      <c r="Q14" s="153"/>
      <c r="R14" s="154"/>
      <c r="S14" s="149"/>
      <c r="T14" s="149"/>
      <c r="U14" s="154"/>
      <c r="V14" s="152"/>
    </row>
    <row r="18" spans="2:21" ht="15">
      <c r="B18" s="2" t="s">
        <v>175</v>
      </c>
      <c r="C18" s="2"/>
    </row>
    <row r="19" spans="2:21" ht="15">
      <c r="C19" s="14"/>
      <c r="D19" s="14"/>
      <c r="E19" s="14"/>
      <c r="F19" s="14"/>
      <c r="G19" s="14"/>
      <c r="H19" s="14"/>
      <c r="U19" s="155"/>
    </row>
    <row r="20" spans="2:21" ht="51">
      <c r="B20" s="156" t="s">
        <v>177</v>
      </c>
      <c r="C20" s="25"/>
      <c r="D20" s="25"/>
      <c r="E20" s="25"/>
      <c r="F20" s="25"/>
      <c r="G20" s="25"/>
      <c r="H20" s="25"/>
    </row>
    <row r="21" spans="2:21">
      <c r="C21" s="25"/>
      <c r="D21" s="25"/>
      <c r="E21" s="25"/>
      <c r="F21" s="25"/>
      <c r="G21" s="25"/>
      <c r="H21" s="25"/>
    </row>
    <row r="22" spans="2:21" ht="38.25">
      <c r="B22" s="156" t="s">
        <v>191</v>
      </c>
      <c r="C22" s="25"/>
      <c r="D22" s="25"/>
      <c r="E22" s="25"/>
      <c r="F22" s="25"/>
      <c r="G22" s="25"/>
      <c r="H22" s="25"/>
    </row>
    <row r="23" spans="2:21">
      <c r="C23" s="25"/>
      <c r="D23" s="25"/>
      <c r="E23" s="25"/>
      <c r="F23" s="25"/>
      <c r="G23" s="25"/>
      <c r="H23" s="25"/>
    </row>
    <row r="24" spans="2:21" ht="51">
      <c r="B24" s="156" t="s">
        <v>192</v>
      </c>
      <c r="C24" s="25"/>
      <c r="D24" s="25"/>
      <c r="E24" s="25"/>
      <c r="F24" s="25"/>
      <c r="G24" s="25"/>
      <c r="H24" s="25"/>
    </row>
    <row r="25" spans="2:21">
      <c r="C25" s="25"/>
      <c r="D25" s="25"/>
      <c r="E25" s="25"/>
      <c r="F25" s="25"/>
      <c r="G25" s="25"/>
      <c r="H25" s="25"/>
    </row>
    <row r="26" spans="2:21">
      <c r="C26" s="25"/>
      <c r="D26" s="25"/>
      <c r="E26" s="25"/>
      <c r="F26" s="25"/>
      <c r="G26" s="25"/>
      <c r="H26" s="25"/>
    </row>
    <row r="27" spans="2:21">
      <c r="C27" s="25"/>
      <c r="D27" s="25"/>
      <c r="E27" s="25"/>
      <c r="F27" s="25"/>
      <c r="G27" s="25"/>
      <c r="H27" s="25"/>
    </row>
    <row r="28" spans="2:21">
      <c r="C28" s="25"/>
      <c r="D28" s="25"/>
      <c r="E28" s="25"/>
      <c r="F28" s="25"/>
      <c r="G28" s="25"/>
      <c r="H28" s="25"/>
    </row>
    <row r="29" spans="2:21">
      <c r="C29" s="25"/>
      <c r="D29" s="25"/>
      <c r="E29" s="25"/>
      <c r="F29" s="25"/>
      <c r="G29" s="25"/>
      <c r="H29" s="25"/>
    </row>
    <row r="30" spans="2:21">
      <c r="C30" s="38"/>
      <c r="D30" s="38"/>
      <c r="E30" s="38"/>
      <c r="F30" s="38"/>
      <c r="G30" s="38"/>
      <c r="H30" s="38"/>
    </row>
  </sheetData>
  <mergeCells count="6">
    <mergeCell ref="U8:V8"/>
    <mergeCell ref="F8:H8"/>
    <mergeCell ref="I8:K8"/>
    <mergeCell ref="L8:N8"/>
    <mergeCell ref="O8:Q8"/>
    <mergeCell ref="R8:T8"/>
  </mergeCells>
  <pageMargins left="0" right="0" top="0.39370078740157505" bottom="0.39370078740157505" header="0" footer="0"/>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56</vt:i4>
      </vt:variant>
    </vt:vector>
  </HeadingPairs>
  <TitlesOfParts>
    <vt:vector size="56" baseType="lpstr">
      <vt:lpstr>Dades</vt:lpstr>
      <vt:lpstr>Conclusions</vt:lpstr>
      <vt:lpstr>7-5</vt:lpstr>
      <vt:lpstr>16-5</vt:lpstr>
      <vt:lpstr>17-5</vt:lpstr>
      <vt:lpstr>19-5</vt:lpstr>
      <vt:lpstr>20-5</vt:lpstr>
      <vt:lpstr>23-5</vt:lpstr>
      <vt:lpstr>24-5</vt:lpstr>
      <vt:lpstr>26-5</vt:lpstr>
      <vt:lpstr>29-5</vt:lpstr>
      <vt:lpstr>30-5</vt:lpstr>
      <vt:lpstr>2-6</vt:lpstr>
      <vt:lpstr>6-6</vt:lpstr>
      <vt:lpstr>7-6</vt:lpstr>
      <vt:lpstr>9-6</vt:lpstr>
      <vt:lpstr>11-6</vt:lpstr>
      <vt:lpstr>13-6</vt:lpstr>
      <vt:lpstr>17-6</vt:lpstr>
      <vt:lpstr>19-6</vt:lpstr>
      <vt:lpstr>20-6</vt:lpstr>
      <vt:lpstr>23-6</vt:lpstr>
      <vt:lpstr>25-6</vt:lpstr>
      <vt:lpstr>27-6</vt:lpstr>
      <vt:lpstr>4-7</vt:lpstr>
      <vt:lpstr>5-7</vt:lpstr>
      <vt:lpstr>11-7</vt:lpstr>
      <vt:lpstr>21-7</vt:lpstr>
      <vt:lpstr>23-7</vt:lpstr>
      <vt:lpstr>25-7</vt:lpstr>
      <vt:lpstr>28-7</vt:lpstr>
      <vt:lpstr>4-8</vt:lpstr>
      <vt:lpstr>10-8</vt:lpstr>
      <vt:lpstr>12-8</vt:lpstr>
      <vt:lpstr>22-8</vt:lpstr>
      <vt:lpstr>23-8</vt:lpstr>
      <vt:lpstr>28-8</vt:lpstr>
      <vt:lpstr>30-8</vt:lpstr>
      <vt:lpstr>12-9</vt:lpstr>
      <vt:lpstr>20-9</vt:lpstr>
      <vt:lpstr>22-9</vt:lpstr>
      <vt:lpstr>3-10</vt:lpstr>
      <vt:lpstr>4-10</vt:lpstr>
      <vt:lpstr>10-10</vt:lpstr>
      <vt:lpstr>18-10</vt:lpstr>
      <vt:lpstr>25-10</vt:lpstr>
      <vt:lpstr>31-10</vt:lpstr>
      <vt:lpstr>Noves_dades_</vt:lpstr>
      <vt:lpstr>Estadistica_ST</vt:lpstr>
      <vt:lpstr>EstadisticaOM</vt:lpstr>
      <vt:lpstr>Estadistica_WI</vt:lpstr>
      <vt:lpstr>Estadistica_GPS</vt:lpstr>
      <vt:lpstr>Estadistica_RE</vt:lpstr>
      <vt:lpstr>GPS_vs_DEM</vt:lpstr>
      <vt:lpstr>ST-WI-GPS_Sols_pujada</vt:lpstr>
      <vt:lpstr>ST_WI_GPS_WI2_sols_anar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Balada Vallribera, Antonia</dc:creator>
  <dc:description/>
  <cp:lastModifiedBy>ANGEL</cp:lastModifiedBy>
  <cp:revision>85</cp:revision>
  <dcterms:created xsi:type="dcterms:W3CDTF">2020-05-18T11:14:58Z</dcterms:created>
  <dcterms:modified xsi:type="dcterms:W3CDTF">2021-06-14T14:26:09Z</dcterms:modified>
</cp:coreProperties>
</file>